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13_ncr:1_{597E3338-8AAA-4349-9EE4-5C72863E8F01}" xr6:coauthVersionLast="47" xr6:coauthVersionMax="47" xr10:uidLastSave="{00000000-0000-0000-0000-000000000000}"/>
  <bookViews>
    <workbookView xWindow="-120" yWindow="-120" windowWidth="20730" windowHeight="11040" firstSheet="1" activeTab="2" xr2:uid="{00000000-000D-0000-FFFF-FFFF00000000}"/>
  </bookViews>
  <sheets>
    <sheet name="C.Fluxo (Resumo)" sheetId="29" state="hidden" r:id="rId1"/>
    <sheet name="DRE" sheetId="37" r:id="rId2"/>
    <sheet name="DFC" sheetId="41" r:id="rId3"/>
    <sheet name="prazos" sheetId="39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9" l="1"/>
  <c r="D19" i="39"/>
  <c r="C11" i="39"/>
  <c r="C42" i="41"/>
  <c r="C41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19" i="41"/>
  <c r="C18" i="41"/>
  <c r="C17" i="41"/>
  <c r="C16" i="41"/>
  <c r="C15" i="41"/>
  <c r="C14" i="41"/>
  <c r="C13" i="41"/>
  <c r="C11" i="41"/>
  <c r="C10" i="41"/>
  <c r="C9" i="41"/>
  <c r="C8" i="41"/>
  <c r="C7" i="41"/>
  <c r="C6" i="41"/>
  <c r="C5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C30" i="37"/>
  <c r="D30" i="37" s="1"/>
  <c r="H5" i="41" l="1"/>
  <c r="I5" i="41"/>
  <c r="J5" i="41"/>
  <c r="K5" i="41"/>
  <c r="L5" i="41"/>
  <c r="M5" i="41"/>
  <c r="N5" i="41"/>
  <c r="O5" i="41"/>
  <c r="P5" i="41"/>
  <c r="Q5" i="41"/>
  <c r="R5" i="41"/>
  <c r="G5" i="41"/>
  <c r="F5" i="41"/>
  <c r="D12" i="39"/>
  <c r="C12" i="39"/>
  <c r="I51" i="41"/>
  <c r="H51" i="41"/>
  <c r="C45" i="41"/>
  <c r="C46" i="41"/>
  <c r="C47" i="41"/>
  <c r="C48" i="41"/>
  <c r="C52" i="41"/>
  <c r="C53" i="41"/>
  <c r="C56" i="41"/>
  <c r="C57" i="41"/>
  <c r="C60" i="41"/>
  <c r="C61" i="41"/>
  <c r="C62" i="41"/>
  <c r="C63" i="41"/>
  <c r="C64" i="41"/>
  <c r="C65" i="41"/>
  <c r="C66" i="41"/>
  <c r="C67" i="41"/>
  <c r="C68" i="41"/>
  <c r="G39" i="41" l="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F39" i="41"/>
  <c r="G51" i="41"/>
  <c r="C51" i="41" s="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G17" i="41"/>
  <c r="P42" i="37"/>
  <c r="O42" i="37"/>
  <c r="N42" i="37"/>
  <c r="M42" i="37"/>
  <c r="L42" i="37"/>
  <c r="K42" i="37"/>
  <c r="J42" i="37"/>
  <c r="I42" i="37"/>
  <c r="H42" i="37"/>
  <c r="G42" i="37"/>
  <c r="F42" i="37"/>
  <c r="E42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E39" i="37"/>
  <c r="E38" i="37"/>
  <c r="AB16" i="41"/>
  <c r="AA16" i="41"/>
  <c r="Z16" i="41"/>
  <c r="Y16" i="41"/>
  <c r="X16" i="41"/>
  <c r="W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F15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F16" i="41"/>
  <c r="F17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Y19" i="41"/>
  <c r="Z19" i="41"/>
  <c r="AA19" i="41"/>
  <c r="AB19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V22" i="41"/>
  <c r="W22" i="41"/>
  <c r="X22" i="41"/>
  <c r="Y22" i="41"/>
  <c r="Z22" i="41"/>
  <c r="AA22" i="41"/>
  <c r="AB22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AA23" i="41"/>
  <c r="AB23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AA24" i="41"/>
  <c r="AB24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AA26" i="41"/>
  <c r="AB26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AA27" i="41"/>
  <c r="AB27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Y28" i="41"/>
  <c r="Z28" i="41"/>
  <c r="AA28" i="41"/>
  <c r="AB28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V29" i="41"/>
  <c r="W29" i="41"/>
  <c r="X29" i="41"/>
  <c r="Y29" i="41"/>
  <c r="Z29" i="41"/>
  <c r="AA29" i="41"/>
  <c r="AB29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V31" i="41"/>
  <c r="W31" i="41"/>
  <c r="X31" i="41"/>
  <c r="Y31" i="41"/>
  <c r="Z31" i="41"/>
  <c r="AA31" i="41"/>
  <c r="AB31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F33" i="41"/>
  <c r="G33" i="41"/>
  <c r="H33" i="41"/>
  <c r="I33" i="41"/>
  <c r="J33" i="41"/>
  <c r="K33" i="41"/>
  <c r="L33" i="41"/>
  <c r="M33" i="41"/>
  <c r="N33" i="41"/>
  <c r="O33" i="41"/>
  <c r="P33" i="41"/>
  <c r="Q33" i="41"/>
  <c r="R33" i="41"/>
  <c r="S33" i="41"/>
  <c r="T33" i="41"/>
  <c r="U33" i="41"/>
  <c r="V33" i="41"/>
  <c r="W33" i="41"/>
  <c r="X33" i="41"/>
  <c r="Y33" i="41"/>
  <c r="Z33" i="41"/>
  <c r="AA33" i="41"/>
  <c r="AB33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B77" i="41"/>
  <c r="AA77" i="41"/>
  <c r="Z77" i="41"/>
  <c r="Y77" i="41"/>
  <c r="X77" i="41"/>
  <c r="W77" i="41"/>
  <c r="V77" i="41"/>
  <c r="U77" i="41"/>
  <c r="T77" i="41"/>
  <c r="S77" i="41"/>
  <c r="R77" i="41"/>
  <c r="Q77" i="41"/>
  <c r="AB69" i="41"/>
  <c r="AA69" i="41"/>
  <c r="Z69" i="41"/>
  <c r="Y69" i="41"/>
  <c r="X69" i="41"/>
  <c r="W69" i="41"/>
  <c r="V69" i="41"/>
  <c r="U69" i="41"/>
  <c r="T69" i="41"/>
  <c r="S69" i="41"/>
  <c r="R69" i="41"/>
  <c r="Q69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AB11" i="41"/>
  <c r="AA11" i="41"/>
  <c r="Z11" i="41"/>
  <c r="Y11" i="41"/>
  <c r="X11" i="41"/>
  <c r="W11" i="41"/>
  <c r="V11" i="41"/>
  <c r="U11" i="41"/>
  <c r="T11" i="41"/>
  <c r="S11" i="41"/>
  <c r="R11" i="41"/>
  <c r="Q11" i="41"/>
  <c r="AB9" i="41"/>
  <c r="AA9" i="41"/>
  <c r="Z9" i="41"/>
  <c r="Y9" i="41"/>
  <c r="X9" i="41"/>
  <c r="W9" i="41"/>
  <c r="V9" i="41"/>
  <c r="U9" i="41"/>
  <c r="T9" i="41"/>
  <c r="S9" i="41"/>
  <c r="R9" i="41"/>
  <c r="Q9" i="41"/>
  <c r="AB8" i="41"/>
  <c r="AA8" i="41"/>
  <c r="Z8" i="41"/>
  <c r="Y8" i="41"/>
  <c r="X8" i="41"/>
  <c r="W8" i="41"/>
  <c r="V8" i="41"/>
  <c r="U8" i="41"/>
  <c r="T8" i="41"/>
  <c r="S8" i="41"/>
  <c r="R8" i="41"/>
  <c r="Q8" i="41"/>
  <c r="AB7" i="41"/>
  <c r="AA7" i="41"/>
  <c r="Z7" i="41"/>
  <c r="Y7" i="41"/>
  <c r="X7" i="41"/>
  <c r="W7" i="41"/>
  <c r="V7" i="41"/>
  <c r="U7" i="41"/>
  <c r="T7" i="41"/>
  <c r="S7" i="41"/>
  <c r="R7" i="41"/>
  <c r="Q7" i="41"/>
  <c r="AB6" i="41"/>
  <c r="AA6" i="41"/>
  <c r="Z6" i="41"/>
  <c r="Y6" i="41"/>
  <c r="X6" i="41"/>
  <c r="W6" i="41"/>
  <c r="V6" i="41"/>
  <c r="U6" i="41"/>
  <c r="T6" i="41"/>
  <c r="S6" i="41"/>
  <c r="R6" i="41"/>
  <c r="Q6" i="41"/>
  <c r="AB5" i="41"/>
  <c r="AA5" i="41"/>
  <c r="Z5" i="41"/>
  <c r="Y5" i="41"/>
  <c r="X5" i="41"/>
  <c r="W5" i="41"/>
  <c r="V5" i="41"/>
  <c r="U5" i="41"/>
  <c r="T5" i="41"/>
  <c r="S5" i="41"/>
  <c r="E79" i="41"/>
  <c r="E55" i="41" s="1"/>
  <c r="H78" i="41"/>
  <c r="I78" i="41" s="1"/>
  <c r="J78" i="41" s="1"/>
  <c r="P77" i="41"/>
  <c r="O77" i="41"/>
  <c r="N77" i="41"/>
  <c r="M77" i="41"/>
  <c r="L77" i="41"/>
  <c r="K77" i="41"/>
  <c r="J77" i="41"/>
  <c r="I77" i="41"/>
  <c r="H77" i="41"/>
  <c r="G77" i="41"/>
  <c r="F77" i="41"/>
  <c r="E77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G54" i="41"/>
  <c r="F54" i="41"/>
  <c r="E54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E35" i="41"/>
  <c r="E33" i="41"/>
  <c r="E32" i="41"/>
  <c r="E31" i="41"/>
  <c r="E20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P9" i="41"/>
  <c r="O9" i="41"/>
  <c r="N9" i="41"/>
  <c r="M9" i="41"/>
  <c r="L9" i="41"/>
  <c r="K9" i="41"/>
  <c r="J9" i="41"/>
  <c r="I9" i="41"/>
  <c r="H9" i="41"/>
  <c r="G9" i="41"/>
  <c r="F9" i="41"/>
  <c r="E9" i="41"/>
  <c r="P8" i="41"/>
  <c r="O8" i="41"/>
  <c r="N8" i="41"/>
  <c r="M8" i="41"/>
  <c r="L8" i="41"/>
  <c r="K8" i="41"/>
  <c r="J8" i="41"/>
  <c r="I8" i="41"/>
  <c r="H8" i="41"/>
  <c r="G8" i="41"/>
  <c r="F8" i="41"/>
  <c r="P7" i="41"/>
  <c r="O7" i="41"/>
  <c r="N7" i="41"/>
  <c r="M7" i="41"/>
  <c r="L7" i="41"/>
  <c r="K7" i="41"/>
  <c r="J7" i="41"/>
  <c r="I7" i="41"/>
  <c r="H7" i="41"/>
  <c r="G7" i="41"/>
  <c r="F7" i="41"/>
  <c r="P6" i="41"/>
  <c r="O6" i="41"/>
  <c r="N6" i="41"/>
  <c r="M6" i="41"/>
  <c r="L6" i="41"/>
  <c r="K6" i="41"/>
  <c r="J6" i="41"/>
  <c r="I6" i="41"/>
  <c r="H6" i="41"/>
  <c r="G6" i="41"/>
  <c r="F6" i="41"/>
  <c r="E6" i="41"/>
  <c r="C39" i="41" l="1"/>
  <c r="V12" i="41"/>
  <c r="T36" i="41"/>
  <c r="W36" i="41"/>
  <c r="Y36" i="41"/>
  <c r="Q36" i="41"/>
  <c r="Z36" i="41"/>
  <c r="R36" i="41"/>
  <c r="H54" i="41"/>
  <c r="AB36" i="41"/>
  <c r="W12" i="41"/>
  <c r="S36" i="41"/>
  <c r="AA36" i="41"/>
  <c r="Q12" i="41"/>
  <c r="Y12" i="41"/>
  <c r="U36" i="41"/>
  <c r="R12" i="41"/>
  <c r="Z12" i="41"/>
  <c r="J12" i="41"/>
  <c r="T12" i="41"/>
  <c r="AB12" i="41"/>
  <c r="X36" i="41"/>
  <c r="H12" i="41"/>
  <c r="P12" i="41"/>
  <c r="I54" i="41"/>
  <c r="E58" i="41"/>
  <c r="X12" i="41"/>
  <c r="C49" i="41"/>
  <c r="K36" i="41"/>
  <c r="S12" i="41"/>
  <c r="AA12" i="41"/>
  <c r="V36" i="41"/>
  <c r="L12" i="41"/>
  <c r="G20" i="41"/>
  <c r="U12" i="41"/>
  <c r="M36" i="41"/>
  <c r="G12" i="41"/>
  <c r="O12" i="41"/>
  <c r="K12" i="41"/>
  <c r="F36" i="41"/>
  <c r="N36" i="41"/>
  <c r="G36" i="41"/>
  <c r="O36" i="41"/>
  <c r="L36" i="41"/>
  <c r="I12" i="41"/>
  <c r="H36" i="41"/>
  <c r="P36" i="41"/>
  <c r="E12" i="41"/>
  <c r="E21" i="41" s="1"/>
  <c r="M12" i="41"/>
  <c r="I36" i="41"/>
  <c r="F12" i="41"/>
  <c r="N12" i="41"/>
  <c r="J36" i="41"/>
  <c r="H20" i="41"/>
  <c r="E36" i="41"/>
  <c r="C69" i="41"/>
  <c r="F20" i="41"/>
  <c r="E40" i="41"/>
  <c r="J54" i="41"/>
  <c r="K78" i="41"/>
  <c r="E80" i="41"/>
  <c r="E40" i="37" l="1"/>
  <c r="C12" i="41"/>
  <c r="D6" i="41" s="1"/>
  <c r="E37" i="41"/>
  <c r="F21" i="41"/>
  <c r="F37" i="41" s="1"/>
  <c r="AD2" i="41" s="1"/>
  <c r="G21" i="41"/>
  <c r="G37" i="41" s="1"/>
  <c r="H21" i="41"/>
  <c r="H37" i="41" s="1"/>
  <c r="C36" i="41"/>
  <c r="F79" i="41"/>
  <c r="F55" i="41" s="1"/>
  <c r="E43" i="41"/>
  <c r="I20" i="41"/>
  <c r="I21" i="41" s="1"/>
  <c r="I37" i="41" s="1"/>
  <c r="L78" i="41"/>
  <c r="K54" i="41"/>
  <c r="D11" i="41" l="1"/>
  <c r="D10" i="41"/>
  <c r="D5" i="41"/>
  <c r="D8" i="41"/>
  <c r="D9" i="41"/>
  <c r="D7" i="41"/>
  <c r="D26" i="41"/>
  <c r="D30" i="41"/>
  <c r="D33" i="41"/>
  <c r="D28" i="41"/>
  <c r="D22" i="41"/>
  <c r="D32" i="41"/>
  <c r="D35" i="41"/>
  <c r="D13" i="41"/>
  <c r="D27" i="41"/>
  <c r="D17" i="41"/>
  <c r="D41" i="41"/>
  <c r="D29" i="41"/>
  <c r="D18" i="41"/>
  <c r="D16" i="41"/>
  <c r="D42" i="41"/>
  <c r="D36" i="41"/>
  <c r="D34" i="41"/>
  <c r="D19" i="41"/>
  <c r="D23" i="41"/>
  <c r="D25" i="41"/>
  <c r="D31" i="41"/>
  <c r="D14" i="41"/>
  <c r="D12" i="41"/>
  <c r="D24" i="41"/>
  <c r="E44" i="41"/>
  <c r="E50" i="41" s="1"/>
  <c r="E59" i="41" s="1"/>
  <c r="E70" i="41" s="1"/>
  <c r="E71" i="41" s="1"/>
  <c r="F39" i="37" s="1"/>
  <c r="F80" i="41"/>
  <c r="F40" i="41"/>
  <c r="F58" i="41"/>
  <c r="M78" i="41"/>
  <c r="L54" i="41"/>
  <c r="J20" i="41"/>
  <c r="J21" i="41" s="1"/>
  <c r="J37" i="41" s="1"/>
  <c r="F40" i="37" l="1"/>
  <c r="F38" i="41"/>
  <c r="G79" i="41"/>
  <c r="G55" i="41" s="1"/>
  <c r="G40" i="41" s="1"/>
  <c r="N78" i="41"/>
  <c r="M54" i="41"/>
  <c r="K20" i="41"/>
  <c r="K21" i="41" s="1"/>
  <c r="K37" i="41" s="1"/>
  <c r="F38" i="37" l="1"/>
  <c r="G58" i="41"/>
  <c r="F43" i="41"/>
  <c r="F44" i="41" s="1"/>
  <c r="F50" i="41" s="1"/>
  <c r="F59" i="41" s="1"/>
  <c r="F70" i="41" s="1"/>
  <c r="F71" i="41" s="1"/>
  <c r="G38" i="41" s="1"/>
  <c r="G80" i="41"/>
  <c r="H79" i="41" s="1"/>
  <c r="H55" i="41" s="1"/>
  <c r="H40" i="41" s="1"/>
  <c r="L20" i="41"/>
  <c r="L21" i="41" s="1"/>
  <c r="L37" i="41" s="1"/>
  <c r="O78" i="41"/>
  <c r="N54" i="41"/>
  <c r="G38" i="37" l="1"/>
  <c r="H40" i="37"/>
  <c r="G40" i="37"/>
  <c r="G39" i="37"/>
  <c r="H58" i="41"/>
  <c r="H80" i="41"/>
  <c r="I79" i="41" s="1"/>
  <c r="I55" i="41" s="1"/>
  <c r="M20" i="41"/>
  <c r="M21" i="41" s="1"/>
  <c r="M37" i="41" s="1"/>
  <c r="P78" i="41"/>
  <c r="O54" i="41"/>
  <c r="G43" i="41" l="1"/>
  <c r="G44" i="41" s="1"/>
  <c r="G50" i="41" s="1"/>
  <c r="G59" i="41" s="1"/>
  <c r="G70" i="41" s="1"/>
  <c r="G71" i="41" s="1"/>
  <c r="I80" i="41"/>
  <c r="J79" i="41" s="1"/>
  <c r="J55" i="41" s="1"/>
  <c r="P54" i="41"/>
  <c r="C54" i="41" s="1"/>
  <c r="Q78" i="41"/>
  <c r="N20" i="41"/>
  <c r="N21" i="41" s="1"/>
  <c r="N37" i="41" s="1"/>
  <c r="I40" i="41"/>
  <c r="I58" i="41"/>
  <c r="I40" i="37" l="1"/>
  <c r="H39" i="37"/>
  <c r="H38" i="41"/>
  <c r="J80" i="41"/>
  <c r="K79" i="41" s="1"/>
  <c r="K55" i="41" s="1"/>
  <c r="Q54" i="41"/>
  <c r="R78" i="41"/>
  <c r="J40" i="41"/>
  <c r="J58" i="41"/>
  <c r="O20" i="41"/>
  <c r="O21" i="41" s="1"/>
  <c r="O37" i="41" s="1"/>
  <c r="H38" i="37" l="1"/>
  <c r="J40" i="37"/>
  <c r="H43" i="41"/>
  <c r="H44" i="41" s="1"/>
  <c r="H50" i="41" s="1"/>
  <c r="H59" i="41" s="1"/>
  <c r="H70" i="41" s="1"/>
  <c r="H71" i="41" s="1"/>
  <c r="I39" i="37" s="1"/>
  <c r="K80" i="41"/>
  <c r="L79" i="41" s="1"/>
  <c r="L55" i="41" s="1"/>
  <c r="Q20" i="41"/>
  <c r="Q21" i="41" s="1"/>
  <c r="Q37" i="41" s="1"/>
  <c r="S78" i="41"/>
  <c r="R54" i="41"/>
  <c r="P20" i="41"/>
  <c r="P21" i="41" s="1"/>
  <c r="P37" i="41" s="1"/>
  <c r="K40" i="41"/>
  <c r="K58" i="41"/>
  <c r="K40" i="37" l="1"/>
  <c r="I38" i="41"/>
  <c r="R20" i="41"/>
  <c r="R21" i="41" s="1"/>
  <c r="R37" i="41" s="1"/>
  <c r="T78" i="41"/>
  <c r="S54" i="41"/>
  <c r="L40" i="41"/>
  <c r="L58" i="41"/>
  <c r="D15" i="41"/>
  <c r="C20" i="41"/>
  <c r="L80" i="41"/>
  <c r="I38" i="37" l="1"/>
  <c r="L40" i="37"/>
  <c r="I43" i="41"/>
  <c r="I44" i="41" s="1"/>
  <c r="I50" i="41" s="1"/>
  <c r="I59" i="41" s="1"/>
  <c r="I70" i="41" s="1"/>
  <c r="I71" i="41" s="1"/>
  <c r="J38" i="41" s="1"/>
  <c r="T54" i="41"/>
  <c r="U78" i="41"/>
  <c r="S20" i="41"/>
  <c r="S21" i="41" s="1"/>
  <c r="S37" i="41" s="1"/>
  <c r="J39" i="37"/>
  <c r="M79" i="41"/>
  <c r="M55" i="41" s="1"/>
  <c r="D20" i="41"/>
  <c r="C21" i="41"/>
  <c r="J38" i="37" l="1"/>
  <c r="T20" i="41"/>
  <c r="T21" i="41" s="1"/>
  <c r="T37" i="41" s="1"/>
  <c r="V78" i="41"/>
  <c r="U54" i="41"/>
  <c r="C37" i="41"/>
  <c r="D21" i="41"/>
  <c r="M40" i="41"/>
  <c r="M58" i="41"/>
  <c r="M80" i="41"/>
  <c r="J43" i="41"/>
  <c r="J44" i="41" s="1"/>
  <c r="J50" i="41" s="1"/>
  <c r="J59" i="41" s="1"/>
  <c r="J70" i="41" s="1"/>
  <c r="J71" i="41" s="1"/>
  <c r="M40" i="37" l="1"/>
  <c r="W78" i="41"/>
  <c r="V54" i="41"/>
  <c r="U20" i="41"/>
  <c r="U21" i="41" s="1"/>
  <c r="U37" i="41" s="1"/>
  <c r="D37" i="41"/>
  <c r="K38" i="41"/>
  <c r="K39" i="37"/>
  <c r="N79" i="41"/>
  <c r="N55" i="41" s="1"/>
  <c r="K38" i="37" l="1"/>
  <c r="X78" i="41"/>
  <c r="W54" i="41"/>
  <c r="V20" i="41"/>
  <c r="V21" i="41" s="1"/>
  <c r="V37" i="41" s="1"/>
  <c r="N80" i="41"/>
  <c r="N40" i="41"/>
  <c r="N58" i="41"/>
  <c r="K43" i="41"/>
  <c r="K44" i="41" s="1"/>
  <c r="K50" i="41" s="1"/>
  <c r="K59" i="41" s="1"/>
  <c r="K70" i="41" s="1"/>
  <c r="K71" i="41" s="1"/>
  <c r="N40" i="37" l="1"/>
  <c r="Y78" i="41"/>
  <c r="X54" i="41"/>
  <c r="W20" i="41"/>
  <c r="W21" i="41" s="1"/>
  <c r="W37" i="41" s="1"/>
  <c r="O79" i="41"/>
  <c r="O55" i="41" s="1"/>
  <c r="L39" i="37"/>
  <c r="L38" i="41"/>
  <c r="L38" i="37" l="1"/>
  <c r="X20" i="41"/>
  <c r="X21" i="41" s="1"/>
  <c r="X37" i="41" s="1"/>
  <c r="Y54" i="41"/>
  <c r="Z78" i="41"/>
  <c r="O80" i="41"/>
  <c r="O40" i="41"/>
  <c r="O58" i="41"/>
  <c r="L43" i="41"/>
  <c r="L44" i="41" s="1"/>
  <c r="L50" i="41" s="1"/>
  <c r="L59" i="41" s="1"/>
  <c r="L70" i="41" s="1"/>
  <c r="L71" i="41" s="1"/>
  <c r="O40" i="37" l="1"/>
  <c r="AA78" i="41"/>
  <c r="Z54" i="41"/>
  <c r="Y20" i="41"/>
  <c r="Y21" i="41" s="1"/>
  <c r="Y37" i="41" s="1"/>
  <c r="P79" i="41"/>
  <c r="P55" i="41" s="1"/>
  <c r="C55" i="41" s="1"/>
  <c r="M39" i="37"/>
  <c r="M38" i="41"/>
  <c r="M38" i="37" l="1"/>
  <c r="M43" i="41"/>
  <c r="M44" i="41" s="1"/>
  <c r="M50" i="41" s="1"/>
  <c r="M59" i="41" s="1"/>
  <c r="M70" i="41" s="1"/>
  <c r="M71" i="41" s="1"/>
  <c r="N38" i="41" s="1"/>
  <c r="AA54" i="41"/>
  <c r="AB78" i="41"/>
  <c r="Z20" i="41"/>
  <c r="Z21" i="41" s="1"/>
  <c r="Z37" i="41" s="1"/>
  <c r="P40" i="41"/>
  <c r="C40" i="41" s="1"/>
  <c r="P58" i="41"/>
  <c r="C58" i="41"/>
  <c r="P80" i="41"/>
  <c r="N38" i="37" l="1"/>
  <c r="D40" i="41"/>
  <c r="P40" i="37"/>
  <c r="AB54" i="41"/>
  <c r="AA20" i="41"/>
  <c r="AA21" i="41" s="1"/>
  <c r="AA37" i="41" s="1"/>
  <c r="Q79" i="41"/>
  <c r="Q55" i="41" s="1"/>
  <c r="N43" i="41" l="1"/>
  <c r="N44" i="41" s="1"/>
  <c r="N50" i="41" s="1"/>
  <c r="N59" i="41" s="1"/>
  <c r="N70" i="41" s="1"/>
  <c r="N71" i="41" s="1"/>
  <c r="O38" i="41" s="1"/>
  <c r="N39" i="37"/>
  <c r="AB20" i="41"/>
  <c r="AB21" i="41" s="1"/>
  <c r="AB37" i="41" s="1"/>
  <c r="Q80" i="41"/>
  <c r="R79" i="41" s="1"/>
  <c r="R55" i="41" s="1"/>
  <c r="Q40" i="41"/>
  <c r="Q58" i="41"/>
  <c r="O38" i="37" l="1"/>
  <c r="R80" i="41"/>
  <c r="S79" i="41" s="1"/>
  <c r="S55" i="41" s="1"/>
  <c r="R40" i="41"/>
  <c r="R58" i="41"/>
  <c r="O43" i="41" l="1"/>
  <c r="O44" i="41" s="1"/>
  <c r="O50" i="41" s="1"/>
  <c r="O59" i="41" s="1"/>
  <c r="O70" i="41" s="1"/>
  <c r="O71" i="41" s="1"/>
  <c r="O39" i="37"/>
  <c r="S40" i="41"/>
  <c r="S58" i="41"/>
  <c r="S80" i="41"/>
  <c r="P38" i="41" l="1"/>
  <c r="C38" i="41" s="1"/>
  <c r="T79" i="41"/>
  <c r="T55" i="41" s="1"/>
  <c r="P38" i="37" l="1"/>
  <c r="P43" i="41"/>
  <c r="P44" i="41" s="1"/>
  <c r="P50" i="41" s="1"/>
  <c r="P59" i="41" s="1"/>
  <c r="P70" i="41" s="1"/>
  <c r="P71" i="41" s="1"/>
  <c r="D39" i="41"/>
  <c r="P39" i="37"/>
  <c r="T80" i="41"/>
  <c r="U79" i="41" s="1"/>
  <c r="U55" i="41" s="1"/>
  <c r="T40" i="41"/>
  <c r="T58" i="41"/>
  <c r="D38" i="41" l="1"/>
  <c r="C43" i="41"/>
  <c r="Q38" i="41"/>
  <c r="U80" i="41"/>
  <c r="V79" i="41" s="1"/>
  <c r="V55" i="41" s="1"/>
  <c r="U40" i="41"/>
  <c r="U58" i="41"/>
  <c r="C44" i="41" l="1"/>
  <c r="D43" i="41"/>
  <c r="Q43" i="41"/>
  <c r="Q44" i="41" s="1"/>
  <c r="Q50" i="41" s="1"/>
  <c r="Q59" i="41" s="1"/>
  <c r="Q70" i="41" s="1"/>
  <c r="Q71" i="41" s="1"/>
  <c r="V80" i="41"/>
  <c r="W79" i="41" s="1"/>
  <c r="W55" i="41" s="1"/>
  <c r="V40" i="41"/>
  <c r="V58" i="41"/>
  <c r="R38" i="41" l="1"/>
  <c r="C50" i="41"/>
  <c r="C59" i="41" s="1"/>
  <c r="C70" i="41" s="1"/>
  <c r="D44" i="41"/>
  <c r="W40" i="41"/>
  <c r="W58" i="41"/>
  <c r="W80" i="41"/>
  <c r="R43" i="41" l="1"/>
  <c r="R44" i="41" s="1"/>
  <c r="R50" i="41" s="1"/>
  <c r="R59" i="41" s="1"/>
  <c r="R70" i="41" s="1"/>
  <c r="R71" i="41" s="1"/>
  <c r="X79" i="41"/>
  <c r="X55" i="41" s="1"/>
  <c r="S38" i="41" l="1"/>
  <c r="X80" i="41"/>
  <c r="Y79" i="41" s="1"/>
  <c r="Y55" i="41" s="1"/>
  <c r="X40" i="41"/>
  <c r="X58" i="41"/>
  <c r="S43" i="41" l="1"/>
  <c r="S44" i="41" s="1"/>
  <c r="S50" i="41" s="1"/>
  <c r="S59" i="41" s="1"/>
  <c r="S70" i="41" s="1"/>
  <c r="S71" i="41" s="1"/>
  <c r="Y80" i="41"/>
  <c r="Y40" i="41"/>
  <c r="Y58" i="41"/>
  <c r="T38" i="41" l="1"/>
  <c r="Z79" i="41"/>
  <c r="Z55" i="41" s="1"/>
  <c r="T43" i="41" l="1"/>
  <c r="T44" i="41" s="1"/>
  <c r="T50" i="41" s="1"/>
  <c r="T59" i="41" s="1"/>
  <c r="T70" i="41" s="1"/>
  <c r="T71" i="41" s="1"/>
  <c r="Z80" i="41"/>
  <c r="AA79" i="41" s="1"/>
  <c r="AA55" i="41" s="1"/>
  <c r="Z40" i="41"/>
  <c r="Z58" i="41"/>
  <c r="U38" i="41" l="1"/>
  <c r="AA80" i="41"/>
  <c r="AA40" i="41"/>
  <c r="AA58" i="41"/>
  <c r="U43" i="41" l="1"/>
  <c r="U44" i="41" s="1"/>
  <c r="U50" i="41" s="1"/>
  <c r="U59" i="41" s="1"/>
  <c r="U70" i="41" s="1"/>
  <c r="U71" i="41" s="1"/>
  <c r="AB79" i="41"/>
  <c r="AB55" i="41" s="1"/>
  <c r="AB40" i="41" s="1"/>
  <c r="V38" i="41" l="1"/>
  <c r="AB58" i="41"/>
  <c r="AB80" i="41"/>
  <c r="V43" i="41" l="1"/>
  <c r="V44" i="41" s="1"/>
  <c r="V50" i="41" s="1"/>
  <c r="V59" i="41" s="1"/>
  <c r="V70" i="41" s="1"/>
  <c r="V71" i="41" s="1"/>
  <c r="W38" i="41" l="1"/>
  <c r="W43" i="41" l="1"/>
  <c r="W44" i="41" s="1"/>
  <c r="W50" i="41" s="1"/>
  <c r="W59" i="41" s="1"/>
  <c r="W70" i="41" s="1"/>
  <c r="W71" i="41" s="1"/>
  <c r="X38" i="41" l="1"/>
  <c r="X43" i="41" l="1"/>
  <c r="X44" i="41" s="1"/>
  <c r="X50" i="41" s="1"/>
  <c r="X59" i="41" s="1"/>
  <c r="X70" i="41" s="1"/>
  <c r="X71" i="41" s="1"/>
  <c r="Y38" i="41" l="1"/>
  <c r="Y43" i="41" l="1"/>
  <c r="Y44" i="41" s="1"/>
  <c r="Y50" i="41" s="1"/>
  <c r="Y59" i="41" s="1"/>
  <c r="Y70" i="41" s="1"/>
  <c r="Y71" i="41" s="1"/>
  <c r="Z38" i="41" l="1"/>
  <c r="Z43" i="41" l="1"/>
  <c r="Z44" i="41" s="1"/>
  <c r="Z50" i="41" s="1"/>
  <c r="Z59" i="41" s="1"/>
  <c r="Z70" i="41" s="1"/>
  <c r="Z71" i="41" s="1"/>
  <c r="AA38" i="41" l="1"/>
  <c r="AA43" i="41" l="1"/>
  <c r="AA44" i="41" s="1"/>
  <c r="AA50" i="41" s="1"/>
  <c r="AA59" i="41" s="1"/>
  <c r="AA70" i="41" s="1"/>
  <c r="AA71" i="41" s="1"/>
  <c r="AB38" i="41" l="1"/>
  <c r="AB43" i="41" l="1"/>
  <c r="AB44" i="41" s="1"/>
  <c r="AB50" i="41" s="1"/>
  <c r="AB59" i="41" s="1"/>
  <c r="AB70" i="41" s="1"/>
  <c r="AB71" i="41" s="1"/>
  <c r="E23" i="39" l="1"/>
  <c r="E22" i="39"/>
  <c r="D22" i="39"/>
  <c r="E21" i="39"/>
  <c r="D21" i="39"/>
  <c r="E20" i="39"/>
  <c r="D20" i="39"/>
  <c r="E18" i="39"/>
  <c r="D18" i="39"/>
  <c r="D17" i="39"/>
  <c r="D16" i="39"/>
  <c r="C16" i="39"/>
  <c r="C15" i="39"/>
  <c r="D15" i="39"/>
  <c r="D13" i="39"/>
  <c r="C13" i="39"/>
  <c r="D14" i="39"/>
  <c r="C14" i="39"/>
  <c r="C41" i="37" l="1"/>
  <c r="C42" i="37"/>
  <c r="C35" i="37"/>
  <c r="C34" i="37"/>
  <c r="C33" i="37"/>
  <c r="C32" i="37"/>
  <c r="C31" i="37"/>
  <c r="C29" i="37"/>
  <c r="C28" i="37"/>
  <c r="C27" i="37"/>
  <c r="C26" i="37"/>
  <c r="C25" i="37"/>
  <c r="C24" i="37"/>
  <c r="C23" i="37"/>
  <c r="C22" i="37"/>
  <c r="C19" i="37"/>
  <c r="C18" i="37"/>
  <c r="C17" i="37"/>
  <c r="C16" i="37"/>
  <c r="C15" i="37"/>
  <c r="C14" i="37"/>
  <c r="C13" i="37"/>
  <c r="C11" i="37"/>
  <c r="C10" i="37"/>
  <c r="C9" i="37"/>
  <c r="C8" i="37"/>
  <c r="C7" i="37"/>
  <c r="C6" i="37"/>
  <c r="C5" i="37"/>
  <c r="H36" i="37"/>
  <c r="G36" i="37"/>
  <c r="P36" i="37"/>
  <c r="O36" i="37"/>
  <c r="N36" i="37"/>
  <c r="M36" i="37"/>
  <c r="L36" i="37"/>
  <c r="K36" i="37"/>
  <c r="J36" i="37"/>
  <c r="I36" i="37"/>
  <c r="P20" i="37"/>
  <c r="O20" i="37"/>
  <c r="N20" i="37"/>
  <c r="M20" i="37"/>
  <c r="L20" i="37"/>
  <c r="K20" i="37"/>
  <c r="J20" i="37"/>
  <c r="I20" i="37"/>
  <c r="H20" i="37"/>
  <c r="G20" i="37"/>
  <c r="P12" i="37"/>
  <c r="O12" i="37"/>
  <c r="N12" i="37"/>
  <c r="M12" i="37"/>
  <c r="L12" i="37"/>
  <c r="K12" i="37"/>
  <c r="J12" i="37"/>
  <c r="I12" i="37"/>
  <c r="H12" i="37"/>
  <c r="G12" i="37"/>
  <c r="F36" i="37"/>
  <c r="F20" i="37"/>
  <c r="F12" i="37"/>
  <c r="E12" i="37"/>
  <c r="AO21" i="39" l="1"/>
  <c r="AO23" i="39"/>
  <c r="I21" i="37"/>
  <c r="I37" i="37" s="1"/>
  <c r="M21" i="37"/>
  <c r="M37" i="37" s="1"/>
  <c r="H21" i="37"/>
  <c r="H37" i="37" s="1"/>
  <c r="N21" i="37"/>
  <c r="N37" i="37" s="1"/>
  <c r="P21" i="37"/>
  <c r="P37" i="37" s="1"/>
  <c r="G21" i="37"/>
  <c r="G37" i="37" s="1"/>
  <c r="J21" i="37"/>
  <c r="J37" i="37" s="1"/>
  <c r="O21" i="37"/>
  <c r="O37" i="37" s="1"/>
  <c r="K21" i="37"/>
  <c r="K37" i="37" s="1"/>
  <c r="L21" i="37"/>
  <c r="L37" i="37" s="1"/>
  <c r="F21" i="37"/>
  <c r="F37" i="37" s="1"/>
  <c r="E20" i="37"/>
  <c r="E21" i="37" s="1"/>
  <c r="E36" i="37"/>
  <c r="C36" i="37" l="1"/>
  <c r="E37" i="37"/>
  <c r="C20" i="37"/>
  <c r="C12" i="37"/>
  <c r="D5" i="37" l="1"/>
  <c r="D6" i="37"/>
  <c r="D8" i="37"/>
  <c r="D11" i="37"/>
  <c r="D7" i="37"/>
  <c r="D10" i="37"/>
  <c r="D9" i="37"/>
  <c r="D42" i="37"/>
  <c r="D32" i="37"/>
  <c r="D34" i="37"/>
  <c r="D19" i="37"/>
  <c r="D23" i="37"/>
  <c r="D22" i="37"/>
  <c r="D27" i="37"/>
  <c r="D28" i="37"/>
  <c r="D17" i="37"/>
  <c r="D14" i="37"/>
  <c r="D26" i="37"/>
  <c r="D33" i="37"/>
  <c r="D15" i="37"/>
  <c r="D31" i="37"/>
  <c r="D29" i="37"/>
  <c r="D16" i="37"/>
  <c r="D18" i="37"/>
  <c r="D24" i="37"/>
  <c r="D35" i="37"/>
  <c r="D41" i="37"/>
  <c r="D13" i="37"/>
  <c r="D25" i="37"/>
  <c r="D36" i="37"/>
  <c r="D20" i="37"/>
  <c r="C21" i="37"/>
  <c r="D12" i="37"/>
  <c r="C37" i="37" l="1"/>
  <c r="D21" i="37"/>
  <c r="D37" i="37" l="1"/>
  <c r="AO62" i="29" l="1"/>
  <c r="AN62" i="29"/>
  <c r="D62" i="29"/>
  <c r="C62" i="29"/>
  <c r="AO61" i="29"/>
  <c r="AN61" i="29"/>
  <c r="D61" i="29"/>
  <c r="C61" i="29"/>
  <c r="AO60" i="29"/>
  <c r="AN60" i="29"/>
  <c r="D60" i="29"/>
  <c r="C60" i="29"/>
  <c r="AO59" i="29"/>
  <c r="AN59" i="29"/>
  <c r="D59" i="29"/>
  <c r="C59" i="29"/>
  <c r="AO58" i="29"/>
  <c r="AN58" i="29"/>
  <c r="D58" i="29"/>
  <c r="C58" i="29"/>
  <c r="AO57" i="29"/>
  <c r="AN57" i="29"/>
  <c r="D57" i="29"/>
  <c r="C57" i="29"/>
  <c r="AO56" i="29"/>
  <c r="AN56" i="29"/>
  <c r="D56" i="29"/>
  <c r="C56" i="29"/>
  <c r="AO55" i="29"/>
  <c r="AN55" i="29"/>
  <c r="D55" i="29"/>
  <c r="C55" i="29"/>
  <c r="AO54" i="29"/>
  <c r="AN54" i="29"/>
  <c r="D54" i="29"/>
  <c r="C54" i="29"/>
  <c r="AO53" i="29"/>
  <c r="AN53" i="29"/>
  <c r="D53" i="29"/>
  <c r="C53" i="29"/>
  <c r="AO52" i="29"/>
  <c r="AN52" i="29"/>
  <c r="D52" i="29"/>
  <c r="C52" i="29"/>
  <c r="AO51" i="29"/>
  <c r="AN51" i="29"/>
  <c r="E51" i="29"/>
  <c r="D51" i="29"/>
  <c r="C51" i="29"/>
  <c r="AO50" i="29"/>
  <c r="AO63" i="29" s="1"/>
  <c r="AN50" i="29"/>
  <c r="AN63" i="29" s="1"/>
  <c r="D50" i="29"/>
  <c r="D63" i="29" s="1"/>
  <c r="C50" i="29"/>
  <c r="AO47" i="29"/>
  <c r="AN47" i="29"/>
  <c r="W47" i="29"/>
  <c r="AO46" i="29"/>
  <c r="AN46" i="29"/>
  <c r="C46" i="29"/>
  <c r="AO45" i="29"/>
  <c r="AN45" i="29"/>
  <c r="D45" i="29"/>
  <c r="C45" i="29"/>
  <c r="AN44" i="29"/>
  <c r="D44" i="29"/>
  <c r="C44" i="29"/>
  <c r="DQ43" i="29"/>
  <c r="DP43" i="29"/>
  <c r="DO43" i="29"/>
  <c r="DN43" i="29"/>
  <c r="DM43" i="29"/>
  <c r="DL43" i="29"/>
  <c r="DK43" i="29"/>
  <c r="DJ43" i="29"/>
  <c r="DI43" i="29"/>
  <c r="DH43" i="29"/>
  <c r="DG43" i="29"/>
  <c r="DF43" i="29"/>
  <c r="DE43" i="29"/>
  <c r="DD43" i="29"/>
  <c r="DC43" i="29"/>
  <c r="DB43" i="29"/>
  <c r="DA43" i="29"/>
  <c r="CZ43" i="29"/>
  <c r="CY43" i="29"/>
  <c r="CX43" i="29"/>
  <c r="CW43" i="29"/>
  <c r="CV43" i="29"/>
  <c r="CU43" i="29"/>
  <c r="CT43" i="29"/>
  <c r="CS43" i="29"/>
  <c r="CR43" i="29"/>
  <c r="CQ43" i="29"/>
  <c r="CP43" i="29"/>
  <c r="CO43" i="29"/>
  <c r="CN43" i="29"/>
  <c r="CM43" i="29"/>
  <c r="CL43" i="29"/>
  <c r="CK43" i="29"/>
  <c r="CJ43" i="29"/>
  <c r="CI43" i="29"/>
  <c r="CH43" i="29"/>
  <c r="CG43" i="29"/>
  <c r="CF43" i="29"/>
  <c r="CE43" i="29"/>
  <c r="CD43" i="29"/>
  <c r="CC43" i="29"/>
  <c r="CB43" i="29"/>
  <c r="CA43" i="29"/>
  <c r="BZ43" i="29"/>
  <c r="BY43" i="29"/>
  <c r="BX43" i="29"/>
  <c r="BW43" i="29"/>
  <c r="BV43" i="29"/>
  <c r="BU43" i="29"/>
  <c r="BT43" i="29"/>
  <c r="BS43" i="29"/>
  <c r="BR43" i="29"/>
  <c r="BQ43" i="29"/>
  <c r="BP43" i="29"/>
  <c r="BO43" i="29"/>
  <c r="BN43" i="29"/>
  <c r="BM43" i="29"/>
  <c r="BL43" i="29"/>
  <c r="BK43" i="29"/>
  <c r="BJ43" i="29"/>
  <c r="BI43" i="29"/>
  <c r="BH43" i="29"/>
  <c r="BG43" i="29"/>
  <c r="BF43" i="29"/>
  <c r="BE43" i="29"/>
  <c r="BD43" i="29"/>
  <c r="BC43" i="29"/>
  <c r="BB43" i="29"/>
  <c r="AO43" i="29"/>
  <c r="AN43" i="29"/>
  <c r="AN48" i="29" s="1"/>
  <c r="D43" i="29"/>
  <c r="C43" i="29"/>
  <c r="C48" i="29" s="1"/>
  <c r="DJ41" i="29"/>
  <c r="DI41" i="29"/>
  <c r="DH41" i="29"/>
  <c r="DG41" i="29"/>
  <c r="DF41" i="29"/>
  <c r="DE41" i="29"/>
  <c r="DC41" i="29"/>
  <c r="DB41" i="29"/>
  <c r="DA41" i="29"/>
  <c r="CZ41" i="29"/>
  <c r="CY41" i="29"/>
  <c r="CX41" i="29"/>
  <c r="CW41" i="29"/>
  <c r="CU41" i="29"/>
  <c r="CT41" i="29"/>
  <c r="CS41" i="29"/>
  <c r="CR41" i="29"/>
  <c r="CQ41" i="29"/>
  <c r="CP41" i="29"/>
  <c r="CO41" i="29"/>
  <c r="CN41" i="29"/>
  <c r="CM41" i="29"/>
  <c r="CL41" i="29"/>
  <c r="CK41" i="29"/>
  <c r="CJ41" i="29"/>
  <c r="CI41" i="29"/>
  <c r="CH41" i="29"/>
  <c r="CG41" i="29"/>
  <c r="CF41" i="29"/>
  <c r="CE41" i="29"/>
  <c r="CD41" i="29"/>
  <c r="CC41" i="29"/>
  <c r="CB41" i="29"/>
  <c r="CA41" i="29"/>
  <c r="BZ41" i="29"/>
  <c r="BY41" i="29"/>
  <c r="BX41" i="29"/>
  <c r="BW41" i="29"/>
  <c r="BV41" i="29"/>
  <c r="BU41" i="29"/>
  <c r="BT41" i="29"/>
  <c r="BS41" i="29"/>
  <c r="BR41" i="29"/>
  <c r="BQ41" i="29"/>
  <c r="BP41" i="29"/>
  <c r="BO41" i="29"/>
  <c r="BN41" i="29"/>
  <c r="BM41" i="29"/>
  <c r="BL41" i="29"/>
  <c r="BK41" i="29"/>
  <c r="BJ41" i="29"/>
  <c r="BI41" i="29"/>
  <c r="BH41" i="29"/>
  <c r="BG41" i="29"/>
  <c r="BF41" i="29"/>
  <c r="BE41" i="29"/>
  <c r="BD41" i="29"/>
  <c r="BC41" i="29"/>
  <c r="BB41" i="29"/>
  <c r="AO40" i="29"/>
  <c r="AN40" i="29"/>
  <c r="D40" i="29"/>
  <c r="C40" i="29"/>
  <c r="AO39" i="29"/>
  <c r="AN39" i="29"/>
  <c r="F39" i="29"/>
  <c r="E39" i="29"/>
  <c r="D39" i="29"/>
  <c r="C39" i="29"/>
  <c r="G39" i="29" s="1"/>
  <c r="YB38" i="29"/>
  <c r="CV38" i="29"/>
  <c r="AO38" i="29"/>
  <c r="AN38" i="29"/>
  <c r="C38" i="29"/>
  <c r="AO37" i="29"/>
  <c r="AN37" i="29"/>
  <c r="D37" i="29"/>
  <c r="C37" i="29"/>
  <c r="YB36" i="29"/>
  <c r="AO36" i="29"/>
  <c r="AN36" i="29"/>
  <c r="D36" i="29"/>
  <c r="C36" i="29"/>
  <c r="AO35" i="29"/>
  <c r="AN35" i="29"/>
  <c r="C35" i="29"/>
  <c r="AO34" i="29"/>
  <c r="AN34" i="29"/>
  <c r="D34" i="29"/>
  <c r="C34" i="29"/>
  <c r="AO33" i="29"/>
  <c r="AN33" i="29"/>
  <c r="D33" i="29"/>
  <c r="C33" i="29"/>
  <c r="YB32" i="29"/>
  <c r="AO32" i="29"/>
  <c r="AN32" i="29"/>
  <c r="C32" i="29"/>
  <c r="AO31" i="29"/>
  <c r="AN31" i="29"/>
  <c r="D31" i="29"/>
  <c r="C31" i="29"/>
  <c r="AO30" i="29"/>
  <c r="AN30" i="29"/>
  <c r="D30" i="29"/>
  <c r="C30" i="29"/>
  <c r="AO29" i="29"/>
  <c r="D29" i="29"/>
  <c r="C29" i="29"/>
  <c r="AO28" i="29"/>
  <c r="AO41" i="29" s="1"/>
  <c r="AN28" i="29"/>
  <c r="C28" i="29"/>
  <c r="C41" i="29" s="1"/>
  <c r="AO26" i="29"/>
  <c r="AN26" i="29"/>
  <c r="C26" i="29"/>
  <c r="AO25" i="29"/>
  <c r="AN25" i="29"/>
  <c r="D25" i="29"/>
  <c r="C25" i="29"/>
  <c r="AO24" i="29"/>
  <c r="AN24" i="29"/>
  <c r="D24" i="29"/>
  <c r="C24" i="29"/>
  <c r="AO23" i="29"/>
  <c r="AN23" i="29"/>
  <c r="D23" i="29"/>
  <c r="C23" i="29"/>
  <c r="YB22" i="29"/>
  <c r="AN22" i="29"/>
  <c r="G22" i="29"/>
  <c r="DR21" i="29"/>
  <c r="CV21" i="29"/>
  <c r="CV41" i="29" s="1"/>
  <c r="AO21" i="29"/>
  <c r="AN21" i="29"/>
  <c r="C21" i="29"/>
  <c r="AO20" i="29"/>
  <c r="D20" i="29"/>
  <c r="C20" i="29"/>
  <c r="DD19" i="29"/>
  <c r="DD41" i="29" s="1"/>
  <c r="AO19" i="29"/>
  <c r="AN19" i="29"/>
  <c r="C19" i="29"/>
  <c r="GG18" i="29"/>
  <c r="AO18" i="29"/>
  <c r="AN18" i="29"/>
  <c r="D18" i="29"/>
  <c r="C18" i="29"/>
  <c r="GK17" i="29"/>
  <c r="AO17" i="29"/>
  <c r="AN17" i="29"/>
  <c r="C17" i="29"/>
  <c r="DJ16" i="29"/>
  <c r="DJ42" i="29" s="1"/>
  <c r="DI16" i="29"/>
  <c r="DI42" i="29" s="1"/>
  <c r="DH16" i="29"/>
  <c r="DH42" i="29" s="1"/>
  <c r="DG16" i="29"/>
  <c r="DG42" i="29" s="1"/>
  <c r="DF16" i="29"/>
  <c r="DF42" i="29" s="1"/>
  <c r="DE16" i="29"/>
  <c r="DE42" i="29" s="1"/>
  <c r="DD16" i="29"/>
  <c r="DD42" i="29" s="1"/>
  <c r="DC16" i="29"/>
  <c r="DC42" i="29" s="1"/>
  <c r="DB16" i="29"/>
  <c r="DB42" i="29" s="1"/>
  <c r="DA16" i="29"/>
  <c r="DA42" i="29" s="1"/>
  <c r="CZ16" i="29"/>
  <c r="CZ42" i="29" s="1"/>
  <c r="CY16" i="29"/>
  <c r="CY42" i="29" s="1"/>
  <c r="CX16" i="29"/>
  <c r="CX42" i="29" s="1"/>
  <c r="CW16" i="29"/>
  <c r="CW42" i="29" s="1"/>
  <c r="CV16" i="29"/>
  <c r="CV42" i="29" s="1"/>
  <c r="CU16" i="29"/>
  <c r="CU42" i="29" s="1"/>
  <c r="CT16" i="29"/>
  <c r="CT42" i="29" s="1"/>
  <c r="CS16" i="29"/>
  <c r="CS42" i="29" s="1"/>
  <c r="CR16" i="29"/>
  <c r="CR42" i="29" s="1"/>
  <c r="CQ16" i="29"/>
  <c r="CQ42" i="29" s="1"/>
  <c r="CP16" i="29"/>
  <c r="CP42" i="29" s="1"/>
  <c r="CO16" i="29"/>
  <c r="CO42" i="29" s="1"/>
  <c r="CN16" i="29"/>
  <c r="CN42" i="29" s="1"/>
  <c r="CM16" i="29"/>
  <c r="CM42" i="29" s="1"/>
  <c r="CL16" i="29"/>
  <c r="CL42" i="29" s="1"/>
  <c r="CK16" i="29"/>
  <c r="CK42" i="29" s="1"/>
  <c r="CJ16" i="29"/>
  <c r="CJ42" i="29" s="1"/>
  <c r="CI16" i="29"/>
  <c r="CI42" i="29" s="1"/>
  <c r="CH16" i="29"/>
  <c r="CH42" i="29" s="1"/>
  <c r="CG16" i="29"/>
  <c r="CG42" i="29" s="1"/>
  <c r="CF16" i="29"/>
  <c r="CF42" i="29" s="1"/>
  <c r="CE16" i="29"/>
  <c r="CE42" i="29" s="1"/>
  <c r="CD16" i="29"/>
  <c r="CD42" i="29" s="1"/>
  <c r="CC16" i="29"/>
  <c r="CC42" i="29" s="1"/>
  <c r="CB16" i="29"/>
  <c r="CB42" i="29" s="1"/>
  <c r="CA16" i="29"/>
  <c r="CA42" i="29" s="1"/>
  <c r="BZ16" i="29"/>
  <c r="BZ42" i="29" s="1"/>
  <c r="BY16" i="29"/>
  <c r="BY42" i="29" s="1"/>
  <c r="BX16" i="29"/>
  <c r="BX42" i="29" s="1"/>
  <c r="BW16" i="29"/>
  <c r="BW42" i="29" s="1"/>
  <c r="BV16" i="29"/>
  <c r="BV42" i="29" s="1"/>
  <c r="BU16" i="29"/>
  <c r="BU42" i="29" s="1"/>
  <c r="BT16" i="29"/>
  <c r="BT42" i="29" s="1"/>
  <c r="BS16" i="29"/>
  <c r="BS42" i="29" s="1"/>
  <c r="BR16" i="29"/>
  <c r="BR42" i="29" s="1"/>
  <c r="BQ16" i="29"/>
  <c r="BQ42" i="29" s="1"/>
  <c r="BP16" i="29"/>
  <c r="BP42" i="29" s="1"/>
  <c r="BO16" i="29"/>
  <c r="BO42" i="29" s="1"/>
  <c r="BN16" i="29"/>
  <c r="BN42" i="29" s="1"/>
  <c r="BM16" i="29"/>
  <c r="BM42" i="29" s="1"/>
  <c r="BL16" i="29"/>
  <c r="BL42" i="29" s="1"/>
  <c r="BK16" i="29"/>
  <c r="BK42" i="29" s="1"/>
  <c r="BJ16" i="29"/>
  <c r="BJ42" i="29" s="1"/>
  <c r="BI16" i="29"/>
  <c r="BI42" i="29" s="1"/>
  <c r="BH16" i="29"/>
  <c r="BH42" i="29" s="1"/>
  <c r="BG16" i="29"/>
  <c r="BG42" i="29" s="1"/>
  <c r="BF16" i="29"/>
  <c r="BF42" i="29" s="1"/>
  <c r="BE16" i="29"/>
  <c r="BE42" i="29" s="1"/>
  <c r="BD16" i="29"/>
  <c r="BD42" i="29" s="1"/>
  <c r="BC16" i="29"/>
  <c r="BC42" i="29" s="1"/>
  <c r="BB16" i="29"/>
  <c r="BB42" i="29" s="1"/>
  <c r="AO15" i="29"/>
  <c r="AN15" i="29"/>
  <c r="D15" i="29"/>
  <c r="C15" i="29"/>
  <c r="AO14" i="29"/>
  <c r="AN14" i="29"/>
  <c r="D14" i="29"/>
  <c r="C14" i="29"/>
  <c r="AO13" i="29"/>
  <c r="AN13" i="29"/>
  <c r="D13" i="29"/>
  <c r="C13" i="29"/>
  <c r="AO12" i="29"/>
  <c r="AN12" i="29"/>
  <c r="D12" i="29"/>
  <c r="C12" i="29"/>
  <c r="AO11" i="29"/>
  <c r="AN11" i="29"/>
  <c r="D11" i="29"/>
  <c r="C11" i="29"/>
  <c r="AO10" i="29"/>
  <c r="AN10" i="29"/>
  <c r="D10" i="29"/>
  <c r="C10" i="29"/>
  <c r="AO9" i="29"/>
  <c r="D9" i="29"/>
  <c r="C9" i="29"/>
  <c r="AO8" i="29"/>
  <c r="AN8" i="29"/>
  <c r="D8" i="29"/>
  <c r="C8" i="29"/>
  <c r="AO7" i="29"/>
  <c r="AN7" i="29"/>
  <c r="D7" i="29"/>
  <c r="C7" i="29"/>
  <c r="AO6" i="29"/>
  <c r="D6" i="29"/>
  <c r="C6" i="29"/>
  <c r="AO5" i="29"/>
  <c r="AO16" i="29" s="1"/>
  <c r="AN5" i="29"/>
  <c r="D5" i="29"/>
  <c r="D16" i="29" s="1"/>
  <c r="C5" i="29"/>
  <c r="C16" i="29" s="1"/>
  <c r="C27" i="29" l="1"/>
  <c r="C42" i="29" s="1"/>
  <c r="C49" i="29" s="1"/>
  <c r="C63" i="29"/>
  <c r="AN9" i="29" l="1"/>
  <c r="AN6" i="29"/>
  <c r="AN16" i="29" s="1"/>
  <c r="AO22" i="29" l="1"/>
  <c r="AO27" i="29" s="1"/>
  <c r="AO42" i="29" s="1"/>
  <c r="AN29" i="29" l="1"/>
  <c r="AN41" i="29" s="1"/>
  <c r="AN20" i="29" l="1"/>
  <c r="AN27" i="29" s="1"/>
  <c r="AN42" i="29" s="1"/>
  <c r="AN49" i="29" s="1"/>
  <c r="AO44" i="29" l="1"/>
  <c r="AO48" i="29" s="1"/>
  <c r="AO49" i="29" s="1"/>
  <c r="AM47" i="29" l="1"/>
  <c r="AL47" i="29"/>
  <c r="AH47" i="29"/>
  <c r="AE47" i="29"/>
  <c r="AB47" i="29"/>
  <c r="Z47" i="29"/>
  <c r="AC47" i="29" l="1"/>
  <c r="AI47" i="29"/>
  <c r="AD47" i="29"/>
  <c r="AF47" i="29" s="1"/>
  <c r="AG47" i="29"/>
  <c r="AK47" i="29" s="1"/>
  <c r="AJ47" i="29"/>
  <c r="AP47" i="29"/>
  <c r="Y47" i="29" l="1"/>
  <c r="X47" i="29" l="1"/>
  <c r="AA47" i="29" s="1"/>
  <c r="D35" i="29" l="1"/>
  <c r="D46" i="29"/>
  <c r="D38" i="29"/>
  <c r="D28" i="29"/>
  <c r="D32" i="29"/>
  <c r="D17" i="29" l="1"/>
  <c r="D26" i="29"/>
  <c r="D41" i="29"/>
  <c r="D48" i="29"/>
  <c r="D21" i="29"/>
  <c r="D19" i="29"/>
  <c r="D27" i="29" l="1"/>
  <c r="D42" i="29" s="1"/>
  <c r="D49" i="29" s="1"/>
  <c r="AM62" i="29" l="1"/>
  <c r="AM58" i="29"/>
  <c r="AM55" i="29"/>
  <c r="AM54" i="29"/>
  <c r="AM51" i="29"/>
  <c r="AM50" i="29"/>
  <c r="AM46" i="29"/>
  <c r="AM44" i="29"/>
  <c r="AM40" i="29"/>
  <c r="AM36" i="29"/>
  <c r="AM34" i="29"/>
  <c r="AM32" i="29"/>
  <c r="AM28" i="29"/>
  <c r="AM26" i="29"/>
  <c r="AM22" i="29"/>
  <c r="AM18" i="29"/>
  <c r="AM14" i="29"/>
  <c r="AM10" i="29"/>
  <c r="AM6" i="29"/>
  <c r="AH62" i="29"/>
  <c r="AL61" i="29"/>
  <c r="AI61" i="29"/>
  <c r="AH61" i="29"/>
  <c r="AL60" i="29"/>
  <c r="AI60" i="29"/>
  <c r="AH60" i="29"/>
  <c r="AL59" i="29"/>
  <c r="AH59" i="29"/>
  <c r="AL58" i="29"/>
  <c r="AI58" i="29"/>
  <c r="AL57" i="29"/>
  <c r="AH57" i="29"/>
  <c r="AL56" i="29"/>
  <c r="AI56" i="29"/>
  <c r="AL55" i="29"/>
  <c r="AH55" i="29"/>
  <c r="AL54" i="29"/>
  <c r="AI54" i="29"/>
  <c r="AL53" i="29"/>
  <c r="AH53" i="29"/>
  <c r="AL52" i="29"/>
  <c r="AI52" i="29"/>
  <c r="AL51" i="29"/>
  <c r="AI51" i="29"/>
  <c r="AH51" i="29"/>
  <c r="AL50" i="29"/>
  <c r="AI50" i="29"/>
  <c r="AL46" i="29"/>
  <c r="AI46" i="29"/>
  <c r="AL45" i="29"/>
  <c r="AH45" i="29"/>
  <c r="AL44" i="29"/>
  <c r="AI44" i="29"/>
  <c r="AH44" i="29"/>
  <c r="AL43" i="29"/>
  <c r="AL48" i="29" s="1"/>
  <c r="AH43" i="29"/>
  <c r="AL40" i="29"/>
  <c r="AH40" i="29"/>
  <c r="AL39" i="29"/>
  <c r="AI39" i="29"/>
  <c r="AH39" i="29"/>
  <c r="AL38" i="29"/>
  <c r="AI38" i="29"/>
  <c r="AH38" i="29"/>
  <c r="AL37" i="29"/>
  <c r="AI37" i="29"/>
  <c r="AH37" i="29"/>
  <c r="AL36" i="29"/>
  <c r="AI36" i="29"/>
  <c r="AH36" i="29"/>
  <c r="AL35" i="29"/>
  <c r="AI35" i="29"/>
  <c r="AH35" i="29"/>
  <c r="AL34" i="29"/>
  <c r="AI34" i="29"/>
  <c r="AH34" i="29"/>
  <c r="AL33" i="29"/>
  <c r="AH33" i="29"/>
  <c r="AL32" i="29"/>
  <c r="AJ32" i="29"/>
  <c r="AI32" i="29"/>
  <c r="AL31" i="29"/>
  <c r="AH31" i="29"/>
  <c r="AL30" i="29"/>
  <c r="AI30" i="29"/>
  <c r="AH30" i="29"/>
  <c r="AL29" i="29"/>
  <c r="AI29" i="29"/>
  <c r="AH29" i="29"/>
  <c r="AL28" i="29"/>
  <c r="AL41" i="29" s="1"/>
  <c r="AH28" i="29"/>
  <c r="AL26" i="29"/>
  <c r="AH26" i="29"/>
  <c r="AL25" i="29"/>
  <c r="AI25" i="29"/>
  <c r="AL24" i="29"/>
  <c r="AH24" i="29"/>
  <c r="AL23" i="29"/>
  <c r="AI23" i="29"/>
  <c r="AL22" i="29"/>
  <c r="AH22" i="29"/>
  <c r="AL21" i="29"/>
  <c r="AI21" i="29"/>
  <c r="AL20" i="29"/>
  <c r="AH20" i="29"/>
  <c r="AL19" i="29"/>
  <c r="AI19" i="29"/>
  <c r="AL18" i="29"/>
  <c r="AH18" i="29"/>
  <c r="AL17" i="29"/>
  <c r="AL27" i="29" s="1"/>
  <c r="AH17" i="29"/>
  <c r="AL15" i="29"/>
  <c r="AH15" i="29"/>
  <c r="AL14" i="29"/>
  <c r="AI14" i="29"/>
  <c r="AL13" i="29"/>
  <c r="AH13" i="29"/>
  <c r="AL12" i="29"/>
  <c r="AI12" i="29"/>
  <c r="AL11" i="29"/>
  <c r="AH11" i="29"/>
  <c r="AL10" i="29"/>
  <c r="AI10" i="29"/>
  <c r="AL9" i="29"/>
  <c r="AH9" i="29"/>
  <c r="AL8" i="29"/>
  <c r="AI8" i="29"/>
  <c r="AH8" i="29"/>
  <c r="AL7" i="29"/>
  <c r="AI7" i="29"/>
  <c r="AH7" i="29"/>
  <c r="AL6" i="29"/>
  <c r="AI6" i="29"/>
  <c r="AH6" i="29"/>
  <c r="AL5" i="29"/>
  <c r="AL16" i="29" s="1"/>
  <c r="AH5" i="29"/>
  <c r="AG62" i="29"/>
  <c r="AE62" i="29"/>
  <c r="AD62" i="29"/>
  <c r="AC61" i="29"/>
  <c r="AG60" i="29"/>
  <c r="AE60" i="29"/>
  <c r="AD60" i="29"/>
  <c r="AE59" i="29"/>
  <c r="AC59" i="29"/>
  <c r="AG58" i="29"/>
  <c r="AE58" i="29"/>
  <c r="AE57" i="29"/>
  <c r="AG56" i="29"/>
  <c r="AE56" i="29"/>
  <c r="AD56" i="29"/>
  <c r="AE55" i="29"/>
  <c r="AG54" i="29"/>
  <c r="AE54" i="29"/>
  <c r="AG53" i="29"/>
  <c r="AC53" i="29"/>
  <c r="AG52" i="29"/>
  <c r="AE52" i="29"/>
  <c r="AD52" i="29"/>
  <c r="AE51" i="29"/>
  <c r="AC51" i="29"/>
  <c r="AG50" i="29"/>
  <c r="AG46" i="29"/>
  <c r="AE46" i="29"/>
  <c r="AD46" i="29"/>
  <c r="AC45" i="29"/>
  <c r="AG44" i="29"/>
  <c r="AE44" i="29"/>
  <c r="AE43" i="29"/>
  <c r="AE40" i="29"/>
  <c r="AG39" i="29"/>
  <c r="AE39" i="29"/>
  <c r="AC38" i="29"/>
  <c r="AG37" i="29"/>
  <c r="AD37" i="29"/>
  <c r="AG36" i="29"/>
  <c r="AC36" i="29"/>
  <c r="AG35" i="29"/>
  <c r="AD35" i="29"/>
  <c r="AC34" i="29"/>
  <c r="AG33" i="29"/>
  <c r="AD33" i="29"/>
  <c r="AG32" i="29"/>
  <c r="AD32" i="29"/>
  <c r="AG31" i="29"/>
  <c r="AE31" i="29"/>
  <c r="AD31" i="29"/>
  <c r="AE30" i="29"/>
  <c r="AG29" i="29"/>
  <c r="AD29" i="29"/>
  <c r="AE28" i="29"/>
  <c r="AE26" i="29"/>
  <c r="AD26" i="29"/>
  <c r="AG25" i="29"/>
  <c r="AD25" i="29"/>
  <c r="AE24" i="29"/>
  <c r="AD24" i="29"/>
  <c r="AC24" i="29"/>
  <c r="AG23" i="29"/>
  <c r="AD23" i="29"/>
  <c r="AE22" i="29"/>
  <c r="AC22" i="29"/>
  <c r="AG21" i="29"/>
  <c r="AD21" i="29"/>
  <c r="AG20" i="29"/>
  <c r="AE20" i="29"/>
  <c r="AG19" i="29"/>
  <c r="AE19" i="29"/>
  <c r="AD19" i="29"/>
  <c r="AE18" i="29"/>
  <c r="AC18" i="29"/>
  <c r="AG17" i="29"/>
  <c r="AD17" i="29"/>
  <c r="AG15" i="29"/>
  <c r="AD15" i="29"/>
  <c r="AC14" i="29"/>
  <c r="AG13" i="29"/>
  <c r="AD13" i="29"/>
  <c r="AE12" i="29"/>
  <c r="AC12" i="29"/>
  <c r="AG11" i="29"/>
  <c r="AD11" i="29"/>
  <c r="AG10" i="29"/>
  <c r="AE10" i="29"/>
  <c r="AG9" i="29"/>
  <c r="AD9" i="29"/>
  <c r="AE8" i="29"/>
  <c r="AC8" i="29"/>
  <c r="AG7" i="29"/>
  <c r="AD7" i="29"/>
  <c r="AE6" i="29"/>
  <c r="AC6" i="29"/>
  <c r="AG5" i="29"/>
  <c r="AD5" i="29"/>
  <c r="AB62" i="29"/>
  <c r="X62" i="29"/>
  <c r="AB61" i="29"/>
  <c r="X61" i="29"/>
  <c r="AB60" i="29"/>
  <c r="Z60" i="29"/>
  <c r="AB59" i="29"/>
  <c r="X59" i="29"/>
  <c r="AB58" i="29"/>
  <c r="Z58" i="29"/>
  <c r="AB57" i="29"/>
  <c r="X57" i="29"/>
  <c r="AB56" i="29"/>
  <c r="Z56" i="29"/>
  <c r="X56" i="29"/>
  <c r="AB55" i="29"/>
  <c r="X55" i="29"/>
  <c r="AB54" i="29"/>
  <c r="Z54" i="29"/>
  <c r="X54" i="29"/>
  <c r="AB53" i="29"/>
  <c r="X53" i="29"/>
  <c r="AB52" i="29"/>
  <c r="X52" i="29"/>
  <c r="AB51" i="29"/>
  <c r="X51" i="29"/>
  <c r="Z50" i="29"/>
  <c r="AB46" i="29"/>
  <c r="Y46" i="29"/>
  <c r="X46" i="29"/>
  <c r="AB45" i="29"/>
  <c r="Z45" i="29"/>
  <c r="AB44" i="29"/>
  <c r="X44" i="29"/>
  <c r="AB43" i="29"/>
  <c r="Z43" i="29"/>
  <c r="AB40" i="29"/>
  <c r="X40" i="29"/>
  <c r="AB39" i="29"/>
  <c r="Z39" i="29"/>
  <c r="X39" i="29"/>
  <c r="AB38" i="29"/>
  <c r="X38" i="29"/>
  <c r="AB37" i="29"/>
  <c r="X37" i="29"/>
  <c r="AB36" i="29"/>
  <c r="Z36" i="29"/>
  <c r="AB35" i="29"/>
  <c r="X35" i="29"/>
  <c r="AB34" i="29"/>
  <c r="X34" i="29"/>
  <c r="AB33" i="29"/>
  <c r="Y33" i="29"/>
  <c r="X33" i="29"/>
  <c r="AB32" i="29"/>
  <c r="Z32" i="29"/>
  <c r="X32" i="29"/>
  <c r="AB31" i="29"/>
  <c r="Z31" i="29"/>
  <c r="AB30" i="29"/>
  <c r="X30" i="29"/>
  <c r="AB29" i="29"/>
  <c r="Z29" i="29"/>
  <c r="AB28" i="29"/>
  <c r="X28" i="29"/>
  <c r="AB26" i="29"/>
  <c r="X26" i="29"/>
  <c r="AB25" i="29"/>
  <c r="X25" i="29"/>
  <c r="AB24" i="29"/>
  <c r="AF24" i="29" s="1"/>
  <c r="Z24" i="29"/>
  <c r="X24" i="29"/>
  <c r="AB23" i="29"/>
  <c r="X23" i="29"/>
  <c r="AB22" i="29"/>
  <c r="AB21" i="29"/>
  <c r="X21" i="29"/>
  <c r="AB20" i="29"/>
  <c r="Z20" i="29"/>
  <c r="X20" i="29"/>
  <c r="AB19" i="29"/>
  <c r="X19" i="29"/>
  <c r="AB18" i="29"/>
  <c r="Z18" i="29"/>
  <c r="X18" i="29"/>
  <c r="Z17" i="29"/>
  <c r="X17" i="29"/>
  <c r="AB15" i="29"/>
  <c r="Z15" i="29"/>
  <c r="X15" i="29"/>
  <c r="AB14" i="29"/>
  <c r="X14" i="29"/>
  <c r="AB13" i="29"/>
  <c r="Z13" i="29"/>
  <c r="AB12" i="29"/>
  <c r="X12" i="29"/>
  <c r="AB11" i="29"/>
  <c r="X11" i="29"/>
  <c r="AB10" i="29"/>
  <c r="Z10" i="29"/>
  <c r="AB9" i="29"/>
  <c r="X9" i="29"/>
  <c r="AB8" i="29"/>
  <c r="Z8" i="29"/>
  <c r="AB7" i="29"/>
  <c r="X7" i="29"/>
  <c r="AB6" i="29"/>
  <c r="Z6" i="29"/>
  <c r="AB5" i="29"/>
  <c r="Y5" i="29"/>
  <c r="W62" i="29"/>
  <c r="W61" i="29"/>
  <c r="W60" i="29"/>
  <c r="W59" i="29"/>
  <c r="W58" i="29"/>
  <c r="W57" i="29"/>
  <c r="W56" i="29"/>
  <c r="W55" i="29"/>
  <c r="W54" i="29"/>
  <c r="W53" i="29"/>
  <c r="W52" i="29"/>
  <c r="W51" i="29"/>
  <c r="W50" i="29"/>
  <c r="W46" i="29"/>
  <c r="W45" i="29"/>
  <c r="W44" i="29"/>
  <c r="W43" i="29"/>
  <c r="W40" i="29"/>
  <c r="W39" i="29"/>
  <c r="W38" i="29"/>
  <c r="W37" i="29"/>
  <c r="W36" i="29"/>
  <c r="W35" i="29"/>
  <c r="W34" i="29"/>
  <c r="W33" i="29"/>
  <c r="W32" i="29"/>
  <c r="W31" i="29"/>
  <c r="W30" i="29"/>
  <c r="W29" i="29"/>
  <c r="W28" i="29"/>
  <c r="W26" i="29"/>
  <c r="W25" i="29"/>
  <c r="W24" i="29"/>
  <c r="W23" i="29"/>
  <c r="W22" i="29"/>
  <c r="W21" i="29"/>
  <c r="W20" i="29"/>
  <c r="W19" i="29"/>
  <c r="W18" i="29"/>
  <c r="W17" i="29"/>
  <c r="W14" i="29"/>
  <c r="W13" i="29"/>
  <c r="W12" i="29"/>
  <c r="W11" i="29"/>
  <c r="W10" i="29"/>
  <c r="W9" i="29"/>
  <c r="W8" i="29"/>
  <c r="W7" i="29"/>
  <c r="W6" i="29"/>
  <c r="W5" i="29"/>
  <c r="AL42" i="29" l="1"/>
  <c r="AL49" i="29" s="1"/>
  <c r="W27" i="29"/>
  <c r="Y6" i="29"/>
  <c r="Y8" i="29"/>
  <c r="Y10" i="29"/>
  <c r="Y12" i="29"/>
  <c r="Y14" i="29"/>
  <c r="Y18" i="29"/>
  <c r="Y20" i="29"/>
  <c r="Y22" i="29"/>
  <c r="Y24" i="29"/>
  <c r="Y26" i="29"/>
  <c r="Y28" i="29"/>
  <c r="Y30" i="29"/>
  <c r="Y32" i="29"/>
  <c r="Y34" i="29"/>
  <c r="Y36" i="29"/>
  <c r="Y38" i="29"/>
  <c r="Y40" i="29"/>
  <c r="Y43" i="29"/>
  <c r="Y45" i="29"/>
  <c r="Y51" i="29"/>
  <c r="Y53" i="29"/>
  <c r="Y55" i="29"/>
  <c r="Y57" i="29"/>
  <c r="Y59" i="29"/>
  <c r="Y61" i="29"/>
  <c r="AC10" i="29"/>
  <c r="AC26" i="29"/>
  <c r="AC28" i="29"/>
  <c r="AC30" i="29"/>
  <c r="AC32" i="29"/>
  <c r="AD39" i="29"/>
  <c r="AC40" i="29"/>
  <c r="AC43" i="29"/>
  <c r="AD44" i="29"/>
  <c r="AD50" i="29"/>
  <c r="AD54" i="29"/>
  <c r="AC55" i="29"/>
  <c r="AC57" i="29"/>
  <c r="AD58" i="29"/>
  <c r="AJ5" i="29"/>
  <c r="AJ7" i="29"/>
  <c r="AK7" i="29" s="1"/>
  <c r="AJ9" i="29"/>
  <c r="AJ11" i="29"/>
  <c r="AJ13" i="29"/>
  <c r="AJ15" i="29"/>
  <c r="AJ17" i="29"/>
  <c r="AJ19" i="29"/>
  <c r="AJ21" i="29"/>
  <c r="AJ23" i="29"/>
  <c r="AJ25" i="29"/>
  <c r="AJ29" i="29"/>
  <c r="AK29" i="29" s="1"/>
  <c r="AJ31" i="29"/>
  <c r="AJ33" i="29"/>
  <c r="AJ35" i="29"/>
  <c r="AK35" i="29" s="1"/>
  <c r="AJ37" i="29"/>
  <c r="AK37" i="29" s="1"/>
  <c r="AJ39" i="29"/>
  <c r="AK39" i="29" s="1"/>
  <c r="AJ44" i="29"/>
  <c r="AK44" i="29" s="1"/>
  <c r="AJ46" i="29"/>
  <c r="AJ50" i="29"/>
  <c r="AJ52" i="29"/>
  <c r="AJ54" i="29"/>
  <c r="AJ56" i="29"/>
  <c r="AJ58" i="29"/>
  <c r="AJ60" i="29"/>
  <c r="AK60" i="29" s="1"/>
  <c r="AJ62" i="29"/>
  <c r="AM8" i="29"/>
  <c r="AP8" i="29" s="1"/>
  <c r="AM12" i="29"/>
  <c r="AP12" i="29" s="1"/>
  <c r="AM17" i="29"/>
  <c r="AM21" i="29"/>
  <c r="AP21" i="29" s="1"/>
  <c r="AM25" i="29"/>
  <c r="AP25" i="29" s="1"/>
  <c r="AM30" i="29"/>
  <c r="AP30" i="29" s="1"/>
  <c r="AP34" i="29"/>
  <c r="AM38" i="29"/>
  <c r="AP38" i="29" s="1"/>
  <c r="AP44" i="29"/>
  <c r="AP51" i="29"/>
  <c r="AP55" i="29"/>
  <c r="AM59" i="29"/>
  <c r="AP59" i="29" s="1"/>
  <c r="AA18" i="29"/>
  <c r="AA32" i="29"/>
  <c r="W48" i="29"/>
  <c r="X5" i="29"/>
  <c r="AB16" i="29"/>
  <c r="Z12" i="29"/>
  <c r="AA12" i="29" s="1"/>
  <c r="X13" i="29"/>
  <c r="AA13" i="29" s="1"/>
  <c r="Z14" i="29"/>
  <c r="AB17" i="29"/>
  <c r="Z26" i="29"/>
  <c r="AA26" i="29" s="1"/>
  <c r="Z28" i="29"/>
  <c r="X29" i="29"/>
  <c r="Z30" i="29"/>
  <c r="X31" i="29"/>
  <c r="AA31" i="29" s="1"/>
  <c r="Z34" i="29"/>
  <c r="AA34" i="29" s="1"/>
  <c r="Z38" i="29"/>
  <c r="AA38" i="29" s="1"/>
  <c r="Z40" i="29"/>
  <c r="AA40" i="29" s="1"/>
  <c r="X50" i="29"/>
  <c r="AB50" i="29"/>
  <c r="Z51" i="29"/>
  <c r="AA51" i="29" s="1"/>
  <c r="Z53" i="29"/>
  <c r="AA53" i="29" s="1"/>
  <c r="Z55" i="29"/>
  <c r="AA55" i="29" s="1"/>
  <c r="Z57" i="29"/>
  <c r="AA57" i="29" s="1"/>
  <c r="X58" i="29"/>
  <c r="Z59" i="29"/>
  <c r="AA59" i="29" s="1"/>
  <c r="X60" i="29"/>
  <c r="Z61" i="29"/>
  <c r="AA61" i="29" s="1"/>
  <c r="AE5" i="29"/>
  <c r="AE7" i="29"/>
  <c r="AE9" i="29"/>
  <c r="AE11" i="29"/>
  <c r="AE13" i="29"/>
  <c r="AE15" i="29"/>
  <c r="AE17" i="29"/>
  <c r="AC20" i="29"/>
  <c r="AE21" i="29"/>
  <c r="AE23" i="29"/>
  <c r="AE25" i="29"/>
  <c r="AE29" i="29"/>
  <c r="AE33" i="29"/>
  <c r="AE35" i="29"/>
  <c r="AE37" i="29"/>
  <c r="AE50" i="29"/>
  <c r="AI18" i="29"/>
  <c r="AH19" i="29"/>
  <c r="AK19" i="29" s="1"/>
  <c r="AI20" i="29"/>
  <c r="AH21" i="29"/>
  <c r="AK21" i="29" s="1"/>
  <c r="AI22" i="29"/>
  <c r="AH23" i="29"/>
  <c r="AK23" i="29" s="1"/>
  <c r="AI24" i="29"/>
  <c r="AH25" i="29"/>
  <c r="AK25" i="29" s="1"/>
  <c r="AI26" i="29"/>
  <c r="AI28" i="29"/>
  <c r="AI40" i="29"/>
  <c r="AI43" i="29"/>
  <c r="AI45" i="29"/>
  <c r="AH46" i="29"/>
  <c r="AK46" i="29" s="1"/>
  <c r="AH50" i="29"/>
  <c r="AK50" i="29" s="1"/>
  <c r="AH52" i="29"/>
  <c r="AK52" i="29" s="1"/>
  <c r="AI53" i="29"/>
  <c r="AH54" i="29"/>
  <c r="AK54" i="29" s="1"/>
  <c r="AI55" i="29"/>
  <c r="AH56" i="29"/>
  <c r="AK56" i="29" s="1"/>
  <c r="AI57" i="29"/>
  <c r="AH58" i="29"/>
  <c r="AK58" i="29" s="1"/>
  <c r="AI59" i="29"/>
  <c r="AL62" i="29"/>
  <c r="AL63" i="29" s="1"/>
  <c r="AM5" i="29"/>
  <c r="AM16" i="29" s="1"/>
  <c r="AM9" i="29"/>
  <c r="AP9" i="29" s="1"/>
  <c r="AM13" i="29"/>
  <c r="AP13" i="29" s="1"/>
  <c r="AP18" i="29"/>
  <c r="AP22" i="29"/>
  <c r="AP26" i="29"/>
  <c r="AM31" i="29"/>
  <c r="AP31" i="29" s="1"/>
  <c r="AM35" i="29"/>
  <c r="AP35" i="29" s="1"/>
  <c r="AM39" i="29"/>
  <c r="AP39" i="29" s="1"/>
  <c r="AM45" i="29"/>
  <c r="AP45" i="29" s="1"/>
  <c r="AM52" i="29"/>
  <c r="AP52" i="29" s="1"/>
  <c r="AM56" i="29"/>
  <c r="AP56" i="29" s="1"/>
  <c r="AM60" i="29"/>
  <c r="AP60" i="29" s="1"/>
  <c r="AA14" i="29"/>
  <c r="AA20" i="29"/>
  <c r="AA24" i="29"/>
  <c r="W41" i="29"/>
  <c r="AA28" i="29"/>
  <c r="AA30" i="29"/>
  <c r="Y7" i="29"/>
  <c r="AA7" i="29" s="1"/>
  <c r="Y9" i="29"/>
  <c r="Y11" i="29"/>
  <c r="Y13" i="29"/>
  <c r="Y15" i="29"/>
  <c r="Y17" i="29"/>
  <c r="Y19" i="29"/>
  <c r="Y21" i="29"/>
  <c r="AA21" i="29" s="1"/>
  <c r="Y23" i="29"/>
  <c r="Y25" i="29"/>
  <c r="AA25" i="29" s="1"/>
  <c r="Y29" i="29"/>
  <c r="Y31" i="29"/>
  <c r="Y35" i="29"/>
  <c r="Y37" i="29"/>
  <c r="Y39" i="29"/>
  <c r="Y44" i="29"/>
  <c r="Y50" i="29"/>
  <c r="Y52" i="29"/>
  <c r="Y54" i="29"/>
  <c r="Y56" i="29"/>
  <c r="Y58" i="29"/>
  <c r="Y60" i="29"/>
  <c r="Y62" i="29"/>
  <c r="AC5" i="29"/>
  <c r="AD6" i="29"/>
  <c r="AD16" i="29" s="1"/>
  <c r="AG6" i="29"/>
  <c r="AC7" i="29"/>
  <c r="AF7" i="29" s="1"/>
  <c r="AD8" i="29"/>
  <c r="AG8" i="29"/>
  <c r="AC9" i="29"/>
  <c r="AF9" i="29" s="1"/>
  <c r="AD10" i="29"/>
  <c r="AC11" i="29"/>
  <c r="AF11" i="29" s="1"/>
  <c r="AD12" i="29"/>
  <c r="AG12" i="29"/>
  <c r="AC13" i="29"/>
  <c r="AF13" i="29" s="1"/>
  <c r="AD14" i="29"/>
  <c r="AG14" i="29"/>
  <c r="AC15" i="29"/>
  <c r="AF15" i="29" s="1"/>
  <c r="AC17" i="29"/>
  <c r="AD18" i="29"/>
  <c r="AD27" i="29" s="1"/>
  <c r="AG18" i="29"/>
  <c r="AC19" i="29"/>
  <c r="AF19" i="29" s="1"/>
  <c r="AD20" i="29"/>
  <c r="AC21" i="29"/>
  <c r="AF21" i="29" s="1"/>
  <c r="AD22" i="29"/>
  <c r="AG22" i="29"/>
  <c r="AC23" i="29"/>
  <c r="AF23" i="29" s="1"/>
  <c r="AG24" i="29"/>
  <c r="AC25" i="29"/>
  <c r="AF25" i="29" s="1"/>
  <c r="AG26" i="29"/>
  <c r="AD28" i="29"/>
  <c r="AG28" i="29"/>
  <c r="AC29" i="29"/>
  <c r="AF29" i="29" s="1"/>
  <c r="AD30" i="29"/>
  <c r="AG30" i="29"/>
  <c r="AC31" i="29"/>
  <c r="AF31" i="29" s="1"/>
  <c r="AC33" i="29"/>
  <c r="AF33" i="29" s="1"/>
  <c r="AD34" i="29"/>
  <c r="AG34" i="29"/>
  <c r="AC35" i="29"/>
  <c r="AF35" i="29" s="1"/>
  <c r="AD36" i="29"/>
  <c r="AC37" i="29"/>
  <c r="AF37" i="29" s="1"/>
  <c r="AD38" i="29"/>
  <c r="AG38" i="29"/>
  <c r="AC39" i="29"/>
  <c r="AF39" i="29" s="1"/>
  <c r="AD40" i="29"/>
  <c r="AG40" i="29"/>
  <c r="AD43" i="29"/>
  <c r="AG43" i="29"/>
  <c r="AC44" i="29"/>
  <c r="AF44" i="29" s="1"/>
  <c r="AD45" i="29"/>
  <c r="AG45" i="29"/>
  <c r="AC46" i="29"/>
  <c r="AF46" i="29" s="1"/>
  <c r="AC50" i="29"/>
  <c r="AD51" i="29"/>
  <c r="AG51" i="29"/>
  <c r="AG63" i="29" s="1"/>
  <c r="AC52" i="29"/>
  <c r="AF52" i="29" s="1"/>
  <c r="AD53" i="29"/>
  <c r="AK53" i="29"/>
  <c r="AC54" i="29"/>
  <c r="AF54" i="29" s="1"/>
  <c r="AD55" i="29"/>
  <c r="AG55" i="29"/>
  <c r="AC56" i="29"/>
  <c r="AF56" i="29" s="1"/>
  <c r="AD57" i="29"/>
  <c r="AG57" i="29"/>
  <c r="AC58" i="29"/>
  <c r="AF58" i="29" s="1"/>
  <c r="AD59" i="29"/>
  <c r="AG59" i="29"/>
  <c r="AC60" i="29"/>
  <c r="AF60" i="29" s="1"/>
  <c r="AD61" i="29"/>
  <c r="AG61" i="29"/>
  <c r="AC62" i="29"/>
  <c r="AF62" i="29" s="1"/>
  <c r="AJ6" i="29"/>
  <c r="AJ8" i="29"/>
  <c r="AJ10" i="29"/>
  <c r="AJ12" i="29"/>
  <c r="AJ14" i="29"/>
  <c r="AJ18" i="29"/>
  <c r="AJ20" i="29"/>
  <c r="AK20" i="29" s="1"/>
  <c r="AJ22" i="29"/>
  <c r="AJ24" i="29"/>
  <c r="AJ26" i="29"/>
  <c r="AJ28" i="29"/>
  <c r="AJ30" i="29"/>
  <c r="AJ34" i="29"/>
  <c r="AJ36" i="29"/>
  <c r="AK36" i="29" s="1"/>
  <c r="AJ38" i="29"/>
  <c r="AJ40" i="29"/>
  <c r="AJ43" i="29"/>
  <c r="AJ45" i="29"/>
  <c r="AJ51" i="29"/>
  <c r="AJ53" i="29"/>
  <c r="AJ55" i="29"/>
  <c r="AJ57" i="29"/>
  <c r="AJ59" i="29"/>
  <c r="AJ61" i="29"/>
  <c r="AP6" i="29"/>
  <c r="AP10" i="29"/>
  <c r="AP14" i="29"/>
  <c r="AM19" i="29"/>
  <c r="AP19" i="29" s="1"/>
  <c r="AM23" i="29"/>
  <c r="AP23" i="29" s="1"/>
  <c r="AP32" i="29"/>
  <c r="AP36" i="29"/>
  <c r="AP40" i="29"/>
  <c r="AP46" i="29"/>
  <c r="AM53" i="29"/>
  <c r="AP53" i="29" s="1"/>
  <c r="AM57" i="29"/>
  <c r="AP57" i="29" s="1"/>
  <c r="AM61" i="29"/>
  <c r="AP61" i="29" s="1"/>
  <c r="AA5" i="29"/>
  <c r="W15" i="29"/>
  <c r="AA15" i="29" s="1"/>
  <c r="AA1" i="29"/>
  <c r="AA29" i="29"/>
  <c r="AA35" i="29"/>
  <c r="AA39" i="29"/>
  <c r="AA46" i="29"/>
  <c r="AA50" i="29"/>
  <c r="W63" i="29"/>
  <c r="AA52" i="29"/>
  <c r="AA54" i="29"/>
  <c r="AA56" i="29"/>
  <c r="AA58" i="29"/>
  <c r="AA60" i="29"/>
  <c r="Z5" i="29"/>
  <c r="X6" i="29"/>
  <c r="AA6" i="29" s="1"/>
  <c r="AF6" i="29"/>
  <c r="Z7" i="29"/>
  <c r="X8" i="29"/>
  <c r="AA8" i="29" s="1"/>
  <c r="AF8" i="29"/>
  <c r="Z9" i="29"/>
  <c r="AA9" i="29" s="1"/>
  <c r="X10" i="29"/>
  <c r="AA10" i="29" s="1"/>
  <c r="AF10" i="29"/>
  <c r="Z11" i="29"/>
  <c r="AA11" i="29" s="1"/>
  <c r="AF12" i="29"/>
  <c r="AF18" i="29"/>
  <c r="Z19" i="29"/>
  <c r="AA19" i="29" s="1"/>
  <c r="AF20" i="29"/>
  <c r="Z21" i="29"/>
  <c r="X22" i="29"/>
  <c r="AF22" i="29"/>
  <c r="Z23" i="29"/>
  <c r="AA23" i="29" s="1"/>
  <c r="Z25" i="29"/>
  <c r="AF26" i="29"/>
  <c r="AB41" i="29"/>
  <c r="AF28" i="29"/>
  <c r="AF30" i="29"/>
  <c r="AF32" i="29"/>
  <c r="Z33" i="29"/>
  <c r="AA33" i="29" s="1"/>
  <c r="Z35" i="29"/>
  <c r="X36" i="29"/>
  <c r="X41" i="29" s="1"/>
  <c r="Z37" i="29"/>
  <c r="AA37" i="29" s="1"/>
  <c r="AF40" i="29"/>
  <c r="X43" i="29"/>
  <c r="AA43" i="29" s="1"/>
  <c r="AB48" i="29"/>
  <c r="AF43" i="29"/>
  <c r="Z44" i="29"/>
  <c r="AA44" i="29" s="1"/>
  <c r="X45" i="29"/>
  <c r="AA45" i="29" s="1"/>
  <c r="Z46" i="29"/>
  <c r="AF51" i="29"/>
  <c r="Z52" i="29"/>
  <c r="AF55" i="29"/>
  <c r="AF57" i="29"/>
  <c r="AF59" i="29"/>
  <c r="Z62" i="29"/>
  <c r="Z63" i="29" s="1"/>
  <c r="AE14" i="29"/>
  <c r="AF14" i="29" s="1"/>
  <c r="AE32" i="29"/>
  <c r="AE41" i="29" s="1"/>
  <c r="AE34" i="29"/>
  <c r="AF34" i="29" s="1"/>
  <c r="AE36" i="29"/>
  <c r="AF36" i="29" s="1"/>
  <c r="AE38" i="29"/>
  <c r="AF38" i="29" s="1"/>
  <c r="AE45" i="29"/>
  <c r="AE48" i="29" s="1"/>
  <c r="AE53" i="29"/>
  <c r="AF53" i="29" s="1"/>
  <c r="AE61" i="29"/>
  <c r="AF61" i="29" s="1"/>
  <c r="AI5" i="29"/>
  <c r="AK5" i="29" s="1"/>
  <c r="AI9" i="29"/>
  <c r="AK9" i="29" s="1"/>
  <c r="AH10" i="29"/>
  <c r="AK10" i="29" s="1"/>
  <c r="AI11" i="29"/>
  <c r="AK11" i="29" s="1"/>
  <c r="AH12" i="29"/>
  <c r="AI13" i="29"/>
  <c r="AK13" i="29" s="1"/>
  <c r="AH14" i="29"/>
  <c r="AI15" i="29"/>
  <c r="AK15" i="29" s="1"/>
  <c r="AI17" i="29"/>
  <c r="AI27" i="29" s="1"/>
  <c r="AH41" i="29"/>
  <c r="AI31" i="29"/>
  <c r="AK31" i="29" s="1"/>
  <c r="AH32" i="29"/>
  <c r="AK32" i="29" s="1"/>
  <c r="AI33" i="29"/>
  <c r="AK33" i="29" s="1"/>
  <c r="AH48" i="29"/>
  <c r="AI63" i="29"/>
  <c r="AI62" i="29"/>
  <c r="AK62" i="29" s="1"/>
  <c r="AM7" i="29"/>
  <c r="AP7" i="29" s="1"/>
  <c r="AM11" i="29"/>
  <c r="AP11" i="29" s="1"/>
  <c r="AM15" i="29"/>
  <c r="AP15" i="29" s="1"/>
  <c r="AM20" i="29"/>
  <c r="AP20" i="29" s="1"/>
  <c r="AM24" i="29"/>
  <c r="AP24" i="29" s="1"/>
  <c r="AM29" i="29"/>
  <c r="AP29" i="29" s="1"/>
  <c r="AM33" i="29"/>
  <c r="AP33" i="29" s="1"/>
  <c r="AM37" i="29"/>
  <c r="AP37" i="29" s="1"/>
  <c r="AM43" i="29"/>
  <c r="AM48" i="29" s="1"/>
  <c r="AP54" i="29"/>
  <c r="AP58" i="29"/>
  <c r="AP17" i="29"/>
  <c r="AP27" i="29" s="1"/>
  <c r="AM27" i="29"/>
  <c r="AP5" i="29"/>
  <c r="AP16" i="29" s="1"/>
  <c r="AP28" i="29"/>
  <c r="AP43" i="29"/>
  <c r="AP48" i="29" s="1"/>
  <c r="AM63" i="29"/>
  <c r="AP50" i="29"/>
  <c r="Z22" i="29"/>
  <c r="AP62" i="29" l="1"/>
  <c r="AH63" i="29"/>
  <c r="AA22" i="29"/>
  <c r="AA48" i="29"/>
  <c r="AP63" i="29"/>
  <c r="AM41" i="29"/>
  <c r="AF45" i="29"/>
  <c r="AF41" i="29"/>
  <c r="Z27" i="29"/>
  <c r="Z16" i="29"/>
  <c r="AK59" i="29"/>
  <c r="AK55" i="29"/>
  <c r="AG41" i="29"/>
  <c r="AI71" i="29" s="1"/>
  <c r="AK28" i="29"/>
  <c r="AK26" i="29"/>
  <c r="AK18" i="29"/>
  <c r="AK8" i="29"/>
  <c r="Y27" i="29"/>
  <c r="AA36" i="29"/>
  <c r="AB63" i="29"/>
  <c r="AF50" i="29"/>
  <c r="AF63" i="29" s="1"/>
  <c r="Z48" i="29"/>
  <c r="AB27" i="29"/>
  <c r="AF17" i="29"/>
  <c r="AF27" i="29" s="1"/>
  <c r="X16" i="29"/>
  <c r="AJ27" i="29"/>
  <c r="AN70" i="29" s="1"/>
  <c r="AK17" i="29"/>
  <c r="AA17" i="29"/>
  <c r="AA27" i="29" s="1"/>
  <c r="X48" i="29"/>
  <c r="AA62" i="29"/>
  <c r="AJ48" i="29"/>
  <c r="AG48" i="29"/>
  <c r="AK43" i="29"/>
  <c r="AK40" i="29"/>
  <c r="AK34" i="29"/>
  <c r="AC27" i="29"/>
  <c r="AK14" i="29"/>
  <c r="AK6" i="29"/>
  <c r="AK16" i="29" s="1"/>
  <c r="AC16" i="29"/>
  <c r="Y63" i="29"/>
  <c r="AI41" i="29"/>
  <c r="AH16" i="29"/>
  <c r="AE16" i="29"/>
  <c r="X63" i="29"/>
  <c r="Z41" i="29"/>
  <c r="X27" i="29"/>
  <c r="AB70" i="29" s="1"/>
  <c r="AG27" i="29"/>
  <c r="AA63" i="29"/>
  <c r="AA16" i="29"/>
  <c r="AK61" i="29"/>
  <c r="AK57" i="29"/>
  <c r="AK30" i="29"/>
  <c r="AD41" i="29"/>
  <c r="AH71" i="29" s="1"/>
  <c r="AK12" i="29"/>
  <c r="AA41" i="29"/>
  <c r="AE63" i="29"/>
  <c r="AF5" i="29"/>
  <c r="AF16" i="29" s="1"/>
  <c r="AF42" i="29" s="1"/>
  <c r="AF49" i="29" s="1"/>
  <c r="AJ16" i="29"/>
  <c r="AC41" i="29"/>
  <c r="AG71" i="29" s="1"/>
  <c r="AG16" i="29"/>
  <c r="Y41" i="29"/>
  <c r="AC71" i="29" s="1"/>
  <c r="AP41" i="29"/>
  <c r="AI16" i="29"/>
  <c r="AF48" i="29"/>
  <c r="W16" i="29"/>
  <c r="AJ41" i="29"/>
  <c r="AL71" i="29" s="1"/>
  <c r="AK51" i="29"/>
  <c r="AK63" i="29" s="1"/>
  <c r="AC63" i="29"/>
  <c r="AK45" i="29"/>
  <c r="AD48" i="29"/>
  <c r="AK38" i="29"/>
  <c r="AK24" i="29"/>
  <c r="AK22" i="29"/>
  <c r="Y16" i="29"/>
  <c r="Z71" i="29"/>
  <c r="AI48" i="29"/>
  <c r="AH27" i="29"/>
  <c r="AL70" i="29" s="1"/>
  <c r="AE27" i="29"/>
  <c r="AE69" i="29"/>
  <c r="AB42" i="29"/>
  <c r="AB49" i="29" s="1"/>
  <c r="AJ63" i="29"/>
  <c r="AD63" i="29"/>
  <c r="AC48" i="29"/>
  <c r="Y48" i="29"/>
  <c r="AM71" i="29"/>
  <c r="AO71" i="29"/>
  <c r="AP42" i="29"/>
  <c r="AP49" i="29" s="1"/>
  <c r="AM42" i="29"/>
  <c r="AM49" i="29" s="1"/>
  <c r="AO70" i="29"/>
  <c r="AM70" i="29"/>
  <c r="AN69" i="29"/>
  <c r="AO69" i="29"/>
  <c r="AM69" i="29"/>
  <c r="AI42" i="29" l="1"/>
  <c r="AI49" i="29" s="1"/>
  <c r="AN71" i="29"/>
  <c r="AA42" i="29"/>
  <c r="AA49" i="29" s="1"/>
  <c r="AJ70" i="29"/>
  <c r="AI69" i="29"/>
  <c r="AE42" i="29"/>
  <c r="AE49" i="29" s="1"/>
  <c r="AG69" i="29"/>
  <c r="AC42" i="29"/>
  <c r="AC49" i="29" s="1"/>
  <c r="AB71" i="29"/>
  <c r="AI70" i="29"/>
  <c r="AC69" i="29"/>
  <c r="Y42" i="29"/>
  <c r="Y49" i="29" s="1"/>
  <c r="AG42" i="29"/>
  <c r="AG49" i="29" s="1"/>
  <c r="AJ69" i="29"/>
  <c r="AH42" i="29"/>
  <c r="AH49" i="29" s="1"/>
  <c r="AL69" i="29"/>
  <c r="AL72" i="29" s="1"/>
  <c r="AK27" i="29"/>
  <c r="AE70" i="29"/>
  <c r="AH69" i="29"/>
  <c r="Z69" i="29"/>
  <c r="W42" i="29"/>
  <c r="W49" i="29" s="1"/>
  <c r="AD71" i="29"/>
  <c r="AK48" i="29"/>
  <c r="AE71" i="29"/>
  <c r="AC70" i="29"/>
  <c r="AK41" i="29"/>
  <c r="AD69" i="29"/>
  <c r="Z42" i="29"/>
  <c r="Z49" i="29" s="1"/>
  <c r="AD42" i="29"/>
  <c r="AD49" i="29" s="1"/>
  <c r="AJ42" i="29"/>
  <c r="AJ49" i="29" s="1"/>
  <c r="Z70" i="29"/>
  <c r="AG70" i="29"/>
  <c r="X42" i="29"/>
  <c r="X49" i="29" s="1"/>
  <c r="AB69" i="29"/>
  <c r="AJ71" i="29"/>
  <c r="AD70" i="29"/>
  <c r="AH70" i="29"/>
  <c r="AO72" i="29"/>
  <c r="AN72" i="29"/>
  <c r="AM72" i="29"/>
  <c r="AB72" i="29" l="1"/>
  <c r="AE72" i="29"/>
  <c r="AK42" i="29"/>
  <c r="AK49" i="29" s="1"/>
  <c r="AI72" i="29"/>
  <c r="Z72" i="29"/>
  <c r="AJ72" i="29"/>
  <c r="AD72" i="29"/>
  <c r="AH72" i="29"/>
  <c r="AC72" i="29"/>
  <c r="AG72" i="29"/>
  <c r="J22" i="29" l="1"/>
  <c r="I22" i="29" l="1"/>
  <c r="N22" i="29"/>
  <c r="M22" i="29"/>
  <c r="T22" i="29"/>
  <c r="K22" i="29"/>
  <c r="O22" i="29"/>
  <c r="R22" i="29"/>
  <c r="U22" i="29"/>
  <c r="P22" i="29"/>
  <c r="S22" i="29"/>
  <c r="V22" i="29" l="1"/>
  <c r="Q22" i="29"/>
  <c r="H22" i="29" l="1"/>
  <c r="L22" i="29" s="1"/>
  <c r="U60" i="29" l="1"/>
  <c r="U59" i="29"/>
  <c r="U46" i="29"/>
  <c r="U43" i="29"/>
  <c r="U38" i="29"/>
  <c r="U34" i="29"/>
  <c r="U33" i="29"/>
  <c r="U30" i="29"/>
  <c r="U12" i="29"/>
  <c r="U5" i="29"/>
  <c r="T62" i="29"/>
  <c r="T51" i="29"/>
  <c r="T50" i="29"/>
  <c r="T35" i="29"/>
  <c r="T34" i="29"/>
  <c r="T32" i="29"/>
  <c r="T29" i="29"/>
  <c r="T28" i="29"/>
  <c r="T21" i="29"/>
  <c r="T19" i="29"/>
  <c r="T11" i="29"/>
  <c r="S62" i="29"/>
  <c r="S61" i="29"/>
  <c r="S60" i="29"/>
  <c r="S58" i="29"/>
  <c r="S57" i="29"/>
  <c r="S56" i="29"/>
  <c r="S54" i="29"/>
  <c r="S53" i="29"/>
  <c r="S52" i="29"/>
  <c r="S50" i="29"/>
  <c r="S45" i="29"/>
  <c r="S44" i="29"/>
  <c r="S43" i="29"/>
  <c r="S40" i="29"/>
  <c r="S39" i="29"/>
  <c r="S38" i="29"/>
  <c r="S36" i="29"/>
  <c r="S35" i="29"/>
  <c r="S34" i="29"/>
  <c r="S33" i="29"/>
  <c r="S32" i="29"/>
  <c r="S31" i="29"/>
  <c r="S30" i="29"/>
  <c r="S28" i="29"/>
  <c r="S26" i="29"/>
  <c r="S24" i="29"/>
  <c r="S23" i="29"/>
  <c r="S21" i="29"/>
  <c r="S19" i="29"/>
  <c r="S18" i="29"/>
  <c r="S17" i="29"/>
  <c r="S15" i="29"/>
  <c r="S14" i="29"/>
  <c r="S13" i="29"/>
  <c r="S12" i="29"/>
  <c r="S11" i="29"/>
  <c r="S10" i="29"/>
  <c r="S9" i="29"/>
  <c r="S7" i="29"/>
  <c r="S6" i="29"/>
  <c r="S5" i="29"/>
  <c r="R62" i="29"/>
  <c r="R61" i="29"/>
  <c r="R59" i="29"/>
  <c r="R58" i="29"/>
  <c r="R57" i="29"/>
  <c r="R55" i="29"/>
  <c r="R54" i="29"/>
  <c r="R53" i="29"/>
  <c r="R51" i="29"/>
  <c r="R50" i="29"/>
  <c r="R46" i="29"/>
  <c r="R45" i="29"/>
  <c r="R44" i="29"/>
  <c r="R40" i="29"/>
  <c r="R39" i="29"/>
  <c r="R37" i="29"/>
  <c r="R36" i="29"/>
  <c r="R35" i="29"/>
  <c r="R33" i="29"/>
  <c r="R32" i="29"/>
  <c r="R31" i="29"/>
  <c r="R29" i="29"/>
  <c r="R28" i="29"/>
  <c r="R25" i="29"/>
  <c r="R24" i="29"/>
  <c r="R23" i="29"/>
  <c r="R20" i="29"/>
  <c r="R19" i="29"/>
  <c r="R18" i="29"/>
  <c r="R15" i="29"/>
  <c r="R14" i="29"/>
  <c r="R12" i="29"/>
  <c r="R11" i="29"/>
  <c r="R10" i="29"/>
  <c r="R8" i="29"/>
  <c r="R7" i="29"/>
  <c r="R6" i="29"/>
  <c r="P62" i="29"/>
  <c r="P61" i="29"/>
  <c r="P60" i="29"/>
  <c r="P58" i="29"/>
  <c r="P57" i="29"/>
  <c r="P56" i="29"/>
  <c r="P54" i="29"/>
  <c r="P53" i="29"/>
  <c r="P52" i="29"/>
  <c r="P51" i="29"/>
  <c r="P50" i="29"/>
  <c r="P46" i="29"/>
  <c r="P45" i="29"/>
  <c r="P44" i="29"/>
  <c r="P43" i="29"/>
  <c r="P40" i="29"/>
  <c r="P39" i="29"/>
  <c r="P38" i="29"/>
  <c r="P36" i="29"/>
  <c r="P35" i="29"/>
  <c r="P34" i="29"/>
  <c r="P32" i="29"/>
  <c r="P31" i="29"/>
  <c r="P30" i="29"/>
  <c r="P28" i="29"/>
  <c r="P26" i="29"/>
  <c r="P24" i="29"/>
  <c r="P23" i="29"/>
  <c r="P21" i="29"/>
  <c r="P19" i="29"/>
  <c r="P18" i="29"/>
  <c r="P17" i="29"/>
  <c r="P15" i="29"/>
  <c r="P14" i="29"/>
  <c r="P13" i="29"/>
  <c r="P11" i="29"/>
  <c r="P10" i="29"/>
  <c r="P9" i="29"/>
  <c r="P7" i="29"/>
  <c r="P6" i="29"/>
  <c r="P5" i="29"/>
  <c r="O20" i="29"/>
  <c r="O62" i="29"/>
  <c r="O61" i="29"/>
  <c r="O60" i="29"/>
  <c r="O59" i="29"/>
  <c r="O58" i="29"/>
  <c r="O57" i="29"/>
  <c r="O56" i="29"/>
  <c r="O55" i="29"/>
  <c r="O54" i="29"/>
  <c r="O53" i="29"/>
  <c r="O52" i="29"/>
  <c r="O51" i="29"/>
  <c r="O50" i="29"/>
  <c r="O46" i="29"/>
  <c r="O45" i="29"/>
  <c r="O44" i="29"/>
  <c r="O43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6" i="29"/>
  <c r="O25" i="29"/>
  <c r="O24" i="29"/>
  <c r="O23" i="29"/>
  <c r="O21" i="29"/>
  <c r="O19" i="29"/>
  <c r="O18" i="29"/>
  <c r="O17" i="29"/>
  <c r="O15" i="29"/>
  <c r="O14" i="29"/>
  <c r="O13" i="29"/>
  <c r="O12" i="29"/>
  <c r="O11" i="29"/>
  <c r="O10" i="29"/>
  <c r="O9" i="29"/>
  <c r="O8" i="29"/>
  <c r="O7" i="29"/>
  <c r="O6" i="29"/>
  <c r="O5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6" i="29"/>
  <c r="N45" i="29"/>
  <c r="N44" i="29"/>
  <c r="N43" i="29"/>
  <c r="N40" i="29"/>
  <c r="N39" i="29"/>
  <c r="N38" i="29"/>
  <c r="N37" i="29"/>
  <c r="N36" i="29"/>
  <c r="N35" i="29"/>
  <c r="N34" i="29"/>
  <c r="N33" i="29"/>
  <c r="N32" i="29"/>
  <c r="N31" i="29"/>
  <c r="N30" i="29"/>
  <c r="N28" i="29"/>
  <c r="N26" i="29"/>
  <c r="N25" i="29"/>
  <c r="N24" i="29"/>
  <c r="N23" i="29"/>
  <c r="N21" i="29"/>
  <c r="N20" i="29"/>
  <c r="N19" i="29"/>
  <c r="N18" i="29"/>
  <c r="N17" i="29"/>
  <c r="N27" i="29" s="1"/>
  <c r="N15" i="29"/>
  <c r="N14" i="29"/>
  <c r="N13" i="29"/>
  <c r="N12" i="29"/>
  <c r="N11" i="29"/>
  <c r="N10" i="29"/>
  <c r="N9" i="29"/>
  <c r="N8" i="29"/>
  <c r="N7" i="29"/>
  <c r="N6" i="29"/>
  <c r="N5" i="29"/>
  <c r="N16" i="29" s="1"/>
  <c r="M62" i="29"/>
  <c r="Q62" i="29" s="1"/>
  <c r="M61" i="29"/>
  <c r="Q61" i="29" s="1"/>
  <c r="M60" i="29"/>
  <c r="Q60" i="29" s="1"/>
  <c r="M59" i="29"/>
  <c r="M58" i="29"/>
  <c r="Q58" i="29" s="1"/>
  <c r="M57" i="29"/>
  <c r="Q57" i="29" s="1"/>
  <c r="M56" i="29"/>
  <c r="Q56" i="29" s="1"/>
  <c r="M55" i="29"/>
  <c r="M54" i="29"/>
  <c r="Q54" i="29" s="1"/>
  <c r="M53" i="29"/>
  <c r="Q53" i="29" s="1"/>
  <c r="M52" i="29"/>
  <c r="Q52" i="29" s="1"/>
  <c r="M51" i="29"/>
  <c r="Q51" i="29" s="1"/>
  <c r="M50" i="29"/>
  <c r="M46" i="29"/>
  <c r="Q46" i="29" s="1"/>
  <c r="M45" i="29"/>
  <c r="Q45" i="29" s="1"/>
  <c r="M44" i="29"/>
  <c r="Q44" i="29" s="1"/>
  <c r="M40" i="29"/>
  <c r="Q40" i="29" s="1"/>
  <c r="M39" i="29"/>
  <c r="Q39" i="29" s="1"/>
  <c r="M38" i="29"/>
  <c r="Q38" i="29" s="1"/>
  <c r="M37" i="29"/>
  <c r="M36" i="29"/>
  <c r="Q36" i="29" s="1"/>
  <c r="M35" i="29"/>
  <c r="Q35" i="29" s="1"/>
  <c r="M34" i="29"/>
  <c r="Q34" i="29" s="1"/>
  <c r="M33" i="29"/>
  <c r="M32" i="29"/>
  <c r="Q32" i="29" s="1"/>
  <c r="M31" i="29"/>
  <c r="Q31" i="29" s="1"/>
  <c r="M30" i="29"/>
  <c r="Q30" i="29" s="1"/>
  <c r="M29" i="29"/>
  <c r="M28" i="29"/>
  <c r="M26" i="29"/>
  <c r="Q26" i="29" s="1"/>
  <c r="M25" i="29"/>
  <c r="M24" i="29"/>
  <c r="Q24" i="29" s="1"/>
  <c r="M23" i="29"/>
  <c r="Q23" i="29" s="1"/>
  <c r="M21" i="29"/>
  <c r="Q21" i="29" s="1"/>
  <c r="M20" i="29"/>
  <c r="M19" i="29"/>
  <c r="Q19" i="29" s="1"/>
  <c r="M18" i="29"/>
  <c r="Q18" i="29" s="1"/>
  <c r="M17" i="29"/>
  <c r="M15" i="29"/>
  <c r="Q15" i="29" s="1"/>
  <c r="M14" i="29"/>
  <c r="Q14" i="29" s="1"/>
  <c r="M13" i="29"/>
  <c r="Q13" i="29" s="1"/>
  <c r="M12" i="29"/>
  <c r="M11" i="29"/>
  <c r="Q11" i="29" s="1"/>
  <c r="M10" i="29"/>
  <c r="Q10" i="29" s="1"/>
  <c r="M9" i="29"/>
  <c r="Q9" i="29" s="1"/>
  <c r="M8" i="29"/>
  <c r="M7" i="29"/>
  <c r="Q7" i="29" s="1"/>
  <c r="M6" i="29"/>
  <c r="Q6" i="29" s="1"/>
  <c r="M5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63" i="29" s="1"/>
  <c r="K46" i="29"/>
  <c r="K45" i="29"/>
  <c r="K44" i="29"/>
  <c r="K43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41" i="29" s="1"/>
  <c r="K26" i="29"/>
  <c r="K25" i="29"/>
  <c r="K24" i="29"/>
  <c r="K23" i="29"/>
  <c r="K21" i="29"/>
  <c r="K20" i="29"/>
  <c r="K19" i="29"/>
  <c r="K18" i="29"/>
  <c r="K17" i="29"/>
  <c r="K15" i="29"/>
  <c r="K14" i="29"/>
  <c r="K13" i="29"/>
  <c r="K12" i="29"/>
  <c r="K11" i="29"/>
  <c r="K10" i="29"/>
  <c r="K9" i="29"/>
  <c r="K8" i="29"/>
  <c r="K7" i="29"/>
  <c r="K6" i="29"/>
  <c r="K5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6" i="29"/>
  <c r="J45" i="29"/>
  <c r="J44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41" i="29" s="1"/>
  <c r="J26" i="29"/>
  <c r="J25" i="29"/>
  <c r="J24" i="29"/>
  <c r="J23" i="29"/>
  <c r="J21" i="29"/>
  <c r="J20" i="29"/>
  <c r="J19" i="29"/>
  <c r="J18" i="29"/>
  <c r="J17" i="29"/>
  <c r="J15" i="29"/>
  <c r="J14" i="29"/>
  <c r="J13" i="29"/>
  <c r="J12" i="29"/>
  <c r="J11" i="29"/>
  <c r="J10" i="29"/>
  <c r="J9" i="29"/>
  <c r="J8" i="29"/>
  <c r="J7" i="29"/>
  <c r="J6" i="29"/>
  <c r="J5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63" i="29" s="1"/>
  <c r="I46" i="29"/>
  <c r="I45" i="29"/>
  <c r="I44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6" i="29"/>
  <c r="I25" i="29"/>
  <c r="I24" i="29"/>
  <c r="I23" i="29"/>
  <c r="I21" i="29"/>
  <c r="I20" i="29"/>
  <c r="I19" i="29"/>
  <c r="I18" i="29"/>
  <c r="I15" i="29"/>
  <c r="I14" i="29"/>
  <c r="I13" i="29"/>
  <c r="I12" i="29"/>
  <c r="I11" i="29"/>
  <c r="I10" i="29"/>
  <c r="I9" i="29"/>
  <c r="I8" i="29"/>
  <c r="I7" i="29"/>
  <c r="I6" i="29"/>
  <c r="I5" i="29"/>
  <c r="I16" i="29" s="1"/>
  <c r="J63" i="29" l="1"/>
  <c r="M41" i="29"/>
  <c r="Q28" i="29"/>
  <c r="N63" i="29"/>
  <c r="O41" i="29"/>
  <c r="P55" i="29"/>
  <c r="P59" i="29"/>
  <c r="S51" i="29"/>
  <c r="S55" i="29"/>
  <c r="V55" i="29" s="1"/>
  <c r="S59" i="29"/>
  <c r="V59" i="29" s="1"/>
  <c r="T7" i="29"/>
  <c r="V7" i="29" s="1"/>
  <c r="T15" i="29"/>
  <c r="V15" i="29" s="1"/>
  <c r="T24" i="29"/>
  <c r="V24" i="29" s="1"/>
  <c r="T36" i="29"/>
  <c r="V36" i="29" s="1"/>
  <c r="T40" i="29"/>
  <c r="V40" i="29" s="1"/>
  <c r="T45" i="29"/>
  <c r="V45" i="29" s="1"/>
  <c r="T55" i="29"/>
  <c r="T59" i="29"/>
  <c r="U7" i="29"/>
  <c r="U11" i="29"/>
  <c r="V11" i="29" s="1"/>
  <c r="U15" i="29"/>
  <c r="U19" i="29"/>
  <c r="V19" i="29" s="1"/>
  <c r="U24" i="29"/>
  <c r="U28" i="29"/>
  <c r="V28" i="29" s="1"/>
  <c r="U32" i="29"/>
  <c r="V32" i="29" s="1"/>
  <c r="U36" i="29"/>
  <c r="U40" i="29"/>
  <c r="U45" i="29"/>
  <c r="U51" i="29"/>
  <c r="V51" i="29" s="1"/>
  <c r="U55" i="29"/>
  <c r="P8" i="29"/>
  <c r="Q8" i="29" s="1"/>
  <c r="P12" i="29"/>
  <c r="Q12" i="29" s="1"/>
  <c r="P20" i="29"/>
  <c r="Q20" i="29" s="1"/>
  <c r="P25" i="29"/>
  <c r="Q25" i="29" s="1"/>
  <c r="P29" i="29"/>
  <c r="P41" i="29" s="1"/>
  <c r="P33" i="29"/>
  <c r="Q33" i="29" s="1"/>
  <c r="P37" i="29"/>
  <c r="Q37" i="29" s="1"/>
  <c r="R52" i="29"/>
  <c r="R56" i="29"/>
  <c r="R60" i="29"/>
  <c r="S8" i="29"/>
  <c r="V8" i="29" s="1"/>
  <c r="S20" i="29"/>
  <c r="V20" i="29" s="1"/>
  <c r="S25" i="29"/>
  <c r="V25" i="29" s="1"/>
  <c r="S29" i="29"/>
  <c r="V29" i="29" s="1"/>
  <c r="S37" i="29"/>
  <c r="V37" i="29" s="1"/>
  <c r="S46" i="29"/>
  <c r="V46" i="29" s="1"/>
  <c r="T8" i="29"/>
  <c r="T12" i="29"/>
  <c r="V12" i="29" s="1"/>
  <c r="T20" i="29"/>
  <c r="T25" i="29"/>
  <c r="T33" i="29"/>
  <c r="V33" i="29" s="1"/>
  <c r="T37" i="29"/>
  <c r="T46" i="29"/>
  <c r="T52" i="29"/>
  <c r="T56" i="29"/>
  <c r="T60" i="29"/>
  <c r="U8" i="29"/>
  <c r="U20" i="29"/>
  <c r="U25" i="29"/>
  <c r="U29" i="29"/>
  <c r="U37" i="29"/>
  <c r="U52" i="29"/>
  <c r="U56" i="29"/>
  <c r="K16" i="29"/>
  <c r="K27" i="29"/>
  <c r="K48" i="29"/>
  <c r="M16" i="29"/>
  <c r="Q5" i="29"/>
  <c r="M27" i="29"/>
  <c r="Q17" i="29"/>
  <c r="N48" i="29"/>
  <c r="O16" i="29"/>
  <c r="O27" i="29"/>
  <c r="O48" i="29"/>
  <c r="P16" i="29"/>
  <c r="P27" i="29"/>
  <c r="P48" i="29"/>
  <c r="R5" i="29"/>
  <c r="R9" i="29"/>
  <c r="R13" i="29"/>
  <c r="R17" i="29"/>
  <c r="R21" i="29"/>
  <c r="R26" i="29"/>
  <c r="R30" i="29"/>
  <c r="R34" i="29"/>
  <c r="V34" i="29" s="1"/>
  <c r="R38" i="29"/>
  <c r="R43" i="29"/>
  <c r="S16" i="29"/>
  <c r="S27" i="29"/>
  <c r="S48" i="29"/>
  <c r="T5" i="29"/>
  <c r="T9" i="29"/>
  <c r="T13" i="29"/>
  <c r="T17" i="29"/>
  <c r="T26" i="29"/>
  <c r="T30" i="29"/>
  <c r="T41" i="29" s="1"/>
  <c r="T38" i="29"/>
  <c r="T43" i="29"/>
  <c r="T53" i="29"/>
  <c r="V53" i="29" s="1"/>
  <c r="T57" i="29"/>
  <c r="V57" i="29" s="1"/>
  <c r="T61" i="29"/>
  <c r="V61" i="29" s="1"/>
  <c r="U9" i="29"/>
  <c r="U13" i="29"/>
  <c r="U17" i="29"/>
  <c r="U21" i="29"/>
  <c r="U26" i="29"/>
  <c r="U53" i="29"/>
  <c r="U57" i="29"/>
  <c r="U61" i="29"/>
  <c r="J16" i="29"/>
  <c r="J27" i="29"/>
  <c r="N70" i="29" s="1"/>
  <c r="M63" i="29"/>
  <c r="Q50" i="29"/>
  <c r="O63" i="29"/>
  <c r="P63" i="29"/>
  <c r="R63" i="29"/>
  <c r="S63" i="29"/>
  <c r="T6" i="29"/>
  <c r="V6" i="29" s="1"/>
  <c r="T10" i="29"/>
  <c r="V10" i="29" s="1"/>
  <c r="T14" i="29"/>
  <c r="V14" i="29" s="1"/>
  <c r="T18" i="29"/>
  <c r="T23" i="29"/>
  <c r="V23" i="29" s="1"/>
  <c r="T31" i="29"/>
  <c r="V31" i="29" s="1"/>
  <c r="T39" i="29"/>
  <c r="V39" i="29" s="1"/>
  <c r="T44" i="29"/>
  <c r="T54" i="29"/>
  <c r="T58" i="29"/>
  <c r="T63" i="29" s="1"/>
  <c r="U6" i="29"/>
  <c r="U16" i="29" s="1"/>
  <c r="U10" i="29"/>
  <c r="U14" i="29"/>
  <c r="U18" i="29"/>
  <c r="V18" i="29" s="1"/>
  <c r="U23" i="29"/>
  <c r="U31" i="29"/>
  <c r="U35" i="29"/>
  <c r="V35" i="29" s="1"/>
  <c r="U39" i="29"/>
  <c r="U44" i="29"/>
  <c r="U48" i="29" s="1"/>
  <c r="U50" i="29"/>
  <c r="U54" i="29"/>
  <c r="V54" i="29" s="1"/>
  <c r="U58" i="29"/>
  <c r="U62" i="29"/>
  <c r="V62" i="29" s="1"/>
  <c r="J43" i="29"/>
  <c r="J48" i="29" s="1"/>
  <c r="I28" i="29"/>
  <c r="I41" i="29" s="1"/>
  <c r="M71" i="29" s="1"/>
  <c r="I43" i="29"/>
  <c r="I48" i="29" s="1"/>
  <c r="I17" i="29"/>
  <c r="I27" i="29" s="1"/>
  <c r="H51" i="29"/>
  <c r="L51" i="29" s="1"/>
  <c r="F51" i="29"/>
  <c r="M70" i="29" l="1"/>
  <c r="I42" i="29"/>
  <c r="I49" i="29" s="1"/>
  <c r="Y69" i="29"/>
  <c r="V58" i="29"/>
  <c r="V44" i="29"/>
  <c r="N69" i="29"/>
  <c r="J42" i="29"/>
  <c r="J49" i="29" s="1"/>
  <c r="T16" i="29"/>
  <c r="R48" i="29"/>
  <c r="V43" i="29"/>
  <c r="V48" i="29" s="1"/>
  <c r="V26" i="29"/>
  <c r="R27" i="29"/>
  <c r="V17" i="29"/>
  <c r="V9" i="29"/>
  <c r="P42" i="29"/>
  <c r="P49" i="29" s="1"/>
  <c r="S70" i="29"/>
  <c r="R70" i="29"/>
  <c r="Q27" i="29"/>
  <c r="V56" i="29"/>
  <c r="U63" i="29"/>
  <c r="U27" i="29"/>
  <c r="Y70" i="29" s="1"/>
  <c r="P70" i="29"/>
  <c r="O70" i="29"/>
  <c r="M69" i="29"/>
  <c r="M72" i="29" s="1"/>
  <c r="S41" i="29"/>
  <c r="Q59" i="29"/>
  <c r="V50" i="29"/>
  <c r="T48" i="29"/>
  <c r="T27" i="29"/>
  <c r="X70" i="29" s="1"/>
  <c r="V38" i="29"/>
  <c r="V30" i="29"/>
  <c r="V41" i="29" s="1"/>
  <c r="V21" i="29"/>
  <c r="V13" i="29"/>
  <c r="R16" i="29"/>
  <c r="V5" i="29"/>
  <c r="S69" i="29"/>
  <c r="O42" i="29"/>
  <c r="O49" i="29" s="1"/>
  <c r="R69" i="29"/>
  <c r="Q16" i="29"/>
  <c r="O69" i="29"/>
  <c r="K42" i="29"/>
  <c r="K49" i="29" s="1"/>
  <c r="V60" i="29"/>
  <c r="V52" i="29"/>
  <c r="U41" i="29"/>
  <c r="Y71" i="29" s="1"/>
  <c r="R41" i="29"/>
  <c r="Q55" i="29"/>
  <c r="Q63" i="29" s="1"/>
  <c r="S42" i="29"/>
  <c r="S49" i="29" s="1"/>
  <c r="W70" i="29"/>
  <c r="T70" i="29"/>
  <c r="M43" i="29"/>
  <c r="M42" i="29"/>
  <c r="P69" i="29"/>
  <c r="N29" i="29"/>
  <c r="U71" i="29" l="1"/>
  <c r="T42" i="29"/>
  <c r="T49" i="29" s="1"/>
  <c r="X69" i="29"/>
  <c r="W71" i="29"/>
  <c r="X71" i="29"/>
  <c r="M48" i="29"/>
  <c r="M49" i="29" s="1"/>
  <c r="Q43" i="29"/>
  <c r="Q48" i="29" s="1"/>
  <c r="V16" i="29"/>
  <c r="V63" i="29"/>
  <c r="Y72" i="29"/>
  <c r="V27" i="29"/>
  <c r="T71" i="29"/>
  <c r="Q29" i="29"/>
  <c r="Q41" i="29" s="1"/>
  <c r="Q42" i="29" s="1"/>
  <c r="N41" i="29"/>
  <c r="S71" i="29"/>
  <c r="S72" i="29" s="1"/>
  <c r="U69" i="29"/>
  <c r="R42" i="29"/>
  <c r="R49" i="29" s="1"/>
  <c r="T69" i="29"/>
  <c r="U70" i="29"/>
  <c r="W69" i="29"/>
  <c r="W72" i="29" s="1"/>
  <c r="U42" i="29"/>
  <c r="U49" i="29" s="1"/>
  <c r="H39" i="29"/>
  <c r="L39" i="29" s="1"/>
  <c r="Q49" i="29" l="1"/>
  <c r="T72" i="29"/>
  <c r="U72" i="29"/>
  <c r="X72" i="29"/>
  <c r="V42" i="29"/>
  <c r="V49" i="29" s="1"/>
  <c r="R71" i="29"/>
  <c r="R72" i="29" s="1"/>
  <c r="N42" i="29"/>
  <c r="N49" i="29" s="1"/>
  <c r="O71" i="29"/>
  <c r="O72" i="29" s="1"/>
  <c r="P71" i="29"/>
  <c r="P72" i="29" s="1"/>
  <c r="N71" i="29"/>
  <c r="N72" i="29" s="1"/>
  <c r="H43" i="29" l="1"/>
  <c r="L43" i="29" l="1"/>
  <c r="H37" i="29" l="1"/>
  <c r="L37" i="29" s="1"/>
  <c r="E37" i="29"/>
  <c r="H46" i="29"/>
  <c r="L46" i="29" s="1"/>
  <c r="E46" i="29"/>
  <c r="H30" i="29"/>
  <c r="L30" i="29" s="1"/>
  <c r="F30" i="29"/>
  <c r="E30" i="29"/>
  <c r="G30" i="29" s="1"/>
  <c r="F37" i="29" l="1"/>
  <c r="F46" i="29"/>
  <c r="G46" i="29" s="1"/>
  <c r="G37" i="29"/>
  <c r="H62" i="29" l="1"/>
  <c r="L62" i="29" s="1"/>
  <c r="H61" i="29"/>
  <c r="L61" i="29" s="1"/>
  <c r="H60" i="29"/>
  <c r="L60" i="29" s="1"/>
  <c r="H59" i="29"/>
  <c r="L59" i="29" s="1"/>
  <c r="H58" i="29"/>
  <c r="L58" i="29" s="1"/>
  <c r="H57" i="29"/>
  <c r="L57" i="29" s="1"/>
  <c r="H55" i="29"/>
  <c r="L55" i="29" s="1"/>
  <c r="H54" i="29"/>
  <c r="L54" i="29" s="1"/>
  <c r="H53" i="29"/>
  <c r="L53" i="29" s="1"/>
  <c r="H50" i="29"/>
  <c r="H45" i="29"/>
  <c r="L45" i="29" s="1"/>
  <c r="H38" i="29"/>
  <c r="L38" i="29" s="1"/>
  <c r="H36" i="29"/>
  <c r="L36" i="29" s="1"/>
  <c r="H35" i="29"/>
  <c r="L35" i="29" s="1"/>
  <c r="H34" i="29"/>
  <c r="L34" i="29" s="1"/>
  <c r="H33" i="29"/>
  <c r="L33" i="29" s="1"/>
  <c r="H32" i="29"/>
  <c r="L32" i="29" s="1"/>
  <c r="H31" i="29"/>
  <c r="L31" i="29" s="1"/>
  <c r="H25" i="29"/>
  <c r="L25" i="29" s="1"/>
  <c r="H29" i="29"/>
  <c r="L29" i="29" s="1"/>
  <c r="H28" i="29"/>
  <c r="H26" i="29"/>
  <c r="L26" i="29" s="1"/>
  <c r="H24" i="29"/>
  <c r="L24" i="29" s="1"/>
  <c r="H23" i="29"/>
  <c r="L23" i="29" s="1"/>
  <c r="H21" i="29"/>
  <c r="L21" i="29" s="1"/>
  <c r="H20" i="29"/>
  <c r="L20" i="29" s="1"/>
  <c r="H19" i="29"/>
  <c r="L19" i="29" s="1"/>
  <c r="H18" i="29"/>
  <c r="L18" i="29" s="1"/>
  <c r="H17" i="29"/>
  <c r="H15" i="29"/>
  <c r="L15" i="29" s="1"/>
  <c r="H14" i="29"/>
  <c r="L14" i="29" s="1"/>
  <c r="H13" i="29"/>
  <c r="L13" i="29" s="1"/>
  <c r="H12" i="29"/>
  <c r="L12" i="29" s="1"/>
  <c r="H11" i="29"/>
  <c r="L11" i="29" s="1"/>
  <c r="H10" i="29"/>
  <c r="L10" i="29" s="1"/>
  <c r="H9" i="29"/>
  <c r="L9" i="29" s="1"/>
  <c r="H8" i="29"/>
  <c r="L8" i="29" s="1"/>
  <c r="H7" i="29"/>
  <c r="L7" i="29" s="1"/>
  <c r="H6" i="29"/>
  <c r="L6" i="29" s="1"/>
  <c r="H5" i="29"/>
  <c r="F62" i="29"/>
  <c r="F61" i="29"/>
  <c r="F60" i="29"/>
  <c r="F59" i="29"/>
  <c r="F58" i="29"/>
  <c r="F57" i="29"/>
  <c r="F56" i="29"/>
  <c r="F55" i="29"/>
  <c r="F54" i="29"/>
  <c r="F53" i="29"/>
  <c r="F52" i="29"/>
  <c r="F45" i="29"/>
  <c r="F44" i="29"/>
  <c r="F43" i="29"/>
  <c r="F40" i="29"/>
  <c r="F38" i="29"/>
  <c r="F36" i="29"/>
  <c r="F35" i="29"/>
  <c r="F34" i="29"/>
  <c r="F33" i="29"/>
  <c r="F32" i="29"/>
  <c r="F31" i="29"/>
  <c r="F29" i="29"/>
  <c r="F28" i="29"/>
  <c r="F26" i="29"/>
  <c r="F24" i="29"/>
  <c r="F23" i="29"/>
  <c r="F21" i="29"/>
  <c r="F20" i="29"/>
  <c r="F19" i="29"/>
  <c r="F18" i="29"/>
  <c r="F17" i="29"/>
  <c r="F15" i="29"/>
  <c r="F14" i="29"/>
  <c r="F13" i="29"/>
  <c r="F12" i="29"/>
  <c r="F11" i="29"/>
  <c r="F10" i="29"/>
  <c r="F9" i="29"/>
  <c r="F8" i="29"/>
  <c r="F7" i="29"/>
  <c r="F6" i="29"/>
  <c r="F5" i="29"/>
  <c r="F16" i="29" s="1"/>
  <c r="H40" i="29" l="1"/>
  <c r="L40" i="29" s="1"/>
  <c r="H52" i="29"/>
  <c r="L52" i="29" s="1"/>
  <c r="H56" i="29"/>
  <c r="L56" i="29" s="1"/>
  <c r="H44" i="29"/>
  <c r="H27" i="29"/>
  <c r="K70" i="29" s="1"/>
  <c r="L17" i="29"/>
  <c r="L27" i="29" s="1"/>
  <c r="H41" i="29"/>
  <c r="K71" i="29" s="1"/>
  <c r="L28" i="29"/>
  <c r="L41" i="29" s="1"/>
  <c r="H16" i="29"/>
  <c r="L5" i="29"/>
  <c r="L16" i="29" s="1"/>
  <c r="L50" i="29"/>
  <c r="L63" i="29" s="1"/>
  <c r="E62" i="29"/>
  <c r="G62" i="29" s="1"/>
  <c r="E61" i="29"/>
  <c r="G61" i="29" s="1"/>
  <c r="E60" i="29"/>
  <c r="G60" i="29" s="1"/>
  <c r="E59" i="29"/>
  <c r="G59" i="29" s="1"/>
  <c r="E58" i="29"/>
  <c r="G58" i="29" s="1"/>
  <c r="E57" i="29"/>
  <c r="G57" i="29" s="1"/>
  <c r="E54" i="29"/>
  <c r="G54" i="29" s="1"/>
  <c r="E53" i="29"/>
  <c r="G53" i="29" s="1"/>
  <c r="E52" i="29"/>
  <c r="G52" i="29" s="1"/>
  <c r="E50" i="29"/>
  <c r="E45" i="29"/>
  <c r="G45" i="29" s="1"/>
  <c r="E44" i="29"/>
  <c r="G44" i="29" s="1"/>
  <c r="E43" i="29"/>
  <c r="E40" i="29"/>
  <c r="G40" i="29" s="1"/>
  <c r="E38" i="29"/>
  <c r="G38" i="29" s="1"/>
  <c r="E36" i="29"/>
  <c r="G36" i="29" s="1"/>
  <c r="E35" i="29"/>
  <c r="G35" i="29" s="1"/>
  <c r="E33" i="29"/>
  <c r="G33" i="29" s="1"/>
  <c r="E32" i="29"/>
  <c r="G32" i="29" s="1"/>
  <c r="E31" i="29"/>
  <c r="G31" i="29" s="1"/>
  <c r="E29" i="29"/>
  <c r="G29" i="29" s="1"/>
  <c r="E28" i="29"/>
  <c r="E26" i="29"/>
  <c r="G26" i="29" s="1"/>
  <c r="E24" i="29"/>
  <c r="G24" i="29" s="1"/>
  <c r="E23" i="29"/>
  <c r="G23" i="29" s="1"/>
  <c r="E21" i="29"/>
  <c r="G21" i="29" s="1"/>
  <c r="E20" i="29"/>
  <c r="G20" i="29" s="1"/>
  <c r="E19" i="29"/>
  <c r="G19" i="29" s="1"/>
  <c r="E15" i="29"/>
  <c r="G15" i="29" s="1"/>
  <c r="E14" i="29"/>
  <c r="G14" i="29" s="1"/>
  <c r="E13" i="29"/>
  <c r="G13" i="29" s="1"/>
  <c r="E12" i="29"/>
  <c r="G12" i="29" s="1"/>
  <c r="E11" i="29"/>
  <c r="G11" i="29" s="1"/>
  <c r="E10" i="29"/>
  <c r="G10" i="29" s="1"/>
  <c r="E9" i="29"/>
  <c r="G9" i="29" s="1"/>
  <c r="E8" i="29"/>
  <c r="G8" i="29" s="1"/>
  <c r="E7" i="29"/>
  <c r="G7" i="29" s="1"/>
  <c r="E6" i="29"/>
  <c r="G6" i="29" s="1"/>
  <c r="E5" i="29"/>
  <c r="E56" i="29" l="1"/>
  <c r="G56" i="29" s="1"/>
  <c r="L42" i="29"/>
  <c r="L44" i="29"/>
  <c r="L48" i="29" s="1"/>
  <c r="H48" i="29"/>
  <c r="E16" i="29"/>
  <c r="G5" i="29"/>
  <c r="G16" i="29" s="1"/>
  <c r="E48" i="29"/>
  <c r="G43" i="29"/>
  <c r="G48" i="29" s="1"/>
  <c r="K69" i="29"/>
  <c r="K72" i="29" s="1"/>
  <c r="H42" i="29"/>
  <c r="G28" i="29"/>
  <c r="F50" i="29"/>
  <c r="G50" i="29" s="1"/>
  <c r="G63" i="29" s="1"/>
  <c r="E55" i="29"/>
  <c r="G55" i="29" s="1"/>
  <c r="H63" i="29"/>
  <c r="F25" i="29"/>
  <c r="E34" i="29"/>
  <c r="G34" i="29" s="1"/>
  <c r="H49" i="29" l="1"/>
  <c r="E41" i="29"/>
  <c r="F27" i="29"/>
  <c r="L49" i="29"/>
  <c r="E18" i="29"/>
  <c r="G18" i="29" s="1"/>
  <c r="E25" i="29"/>
  <c r="G25" i="29" s="1"/>
  <c r="G41" i="29"/>
  <c r="E63" i="29"/>
  <c r="E17" i="29"/>
  <c r="E27" i="29" l="1"/>
  <c r="E42" i="29" s="1"/>
  <c r="E49" i="29" s="1"/>
  <c r="G17" i="29"/>
  <c r="G27" i="29" s="1"/>
  <c r="G42" i="29" s="1"/>
  <c r="G49" i="29" s="1"/>
  <c r="F41" i="29" l="1"/>
  <c r="F63" i="29" l="1"/>
  <c r="F42" i="29"/>
  <c r="F48" i="29" l="1"/>
  <c r="F49" i="29" l="1"/>
  <c r="G64" i="29" l="1"/>
  <c r="H64" i="29" l="1"/>
  <c r="I64" i="29" s="1"/>
  <c r="J64" i="29" s="1"/>
  <c r="K64" i="29" s="1"/>
  <c r="L64" i="29"/>
  <c r="M64" i="29" l="1"/>
  <c r="N64" i="29" s="1"/>
  <c r="O64" i="29" s="1"/>
  <c r="P64" i="29" s="1"/>
  <c r="Q64" i="29"/>
  <c r="R64" i="29" l="1"/>
  <c r="S64" i="29" s="1"/>
  <c r="T64" i="29" s="1"/>
  <c r="U64" i="29" s="1"/>
  <c r="V64" i="29"/>
  <c r="W64" i="29" l="1"/>
  <c r="X64" i="29" s="1"/>
  <c r="Y64" i="29" s="1"/>
  <c r="Z64" i="29" s="1"/>
  <c r="AA64" i="29"/>
  <c r="AF64" i="29" l="1"/>
  <c r="AB64" i="29"/>
  <c r="AC64" i="29" s="1"/>
  <c r="AD64" i="29" s="1"/>
  <c r="AE64" i="29" s="1"/>
  <c r="AK64" i="29" l="1"/>
  <c r="AG64" i="29"/>
  <c r="AH64" i="29" s="1"/>
  <c r="AI64" i="29" s="1"/>
  <c r="AJ64" i="29" s="1"/>
  <c r="AL64" i="29" l="1"/>
  <c r="AP65" i="29"/>
  <c r="AP64" i="29"/>
  <c r="AM64" i="29" l="1"/>
  <c r="AN64" i="29" s="1"/>
  <c r="AO64" i="29" s="1"/>
  <c r="V66" i="29" l="1"/>
  <c r="C40" i="37" l="1"/>
  <c r="D40" i="37" s="1"/>
  <c r="E43" i="37" l="1"/>
  <c r="E44" i="37" s="1"/>
  <c r="E46" i="37" s="1"/>
  <c r="F43" i="37" l="1"/>
  <c r="F44" i="37" s="1"/>
  <c r="F46" i="37" s="1"/>
  <c r="G43" i="37" l="1"/>
  <c r="G44" i="37" s="1"/>
  <c r="G46" i="37" s="1"/>
  <c r="H43" i="37" l="1"/>
  <c r="H44" i="37" s="1"/>
  <c r="H46" i="37" s="1"/>
  <c r="I43" i="37" l="1"/>
  <c r="I44" i="37" s="1"/>
  <c r="I46" i="37" s="1"/>
  <c r="J43" i="37" l="1"/>
  <c r="J44" i="37" s="1"/>
  <c r="J46" i="37" s="1"/>
  <c r="K43" i="37" l="1"/>
  <c r="K44" i="37" s="1"/>
  <c r="K46" i="37" s="1"/>
  <c r="L43" i="37" l="1"/>
  <c r="L44" i="37" s="1"/>
  <c r="L46" i="37" s="1"/>
  <c r="M43" i="37" l="1"/>
  <c r="M44" i="37" s="1"/>
  <c r="M46" i="37" s="1"/>
  <c r="N43" i="37" l="1"/>
  <c r="N44" i="37" s="1"/>
  <c r="N46" i="37" s="1"/>
  <c r="O43" i="37" l="1"/>
  <c r="O44" i="37" s="1"/>
  <c r="O46" i="37" s="1"/>
  <c r="C39" i="37" l="1"/>
  <c r="D39" i="37" s="1"/>
  <c r="C38" i="37" l="1"/>
  <c r="P43" i="37" l="1"/>
  <c r="P44" i="37" s="1"/>
  <c r="P46" i="37" s="1"/>
  <c r="C43" i="37"/>
  <c r="D38" i="37"/>
  <c r="C46" i="37" l="1"/>
  <c r="C44" i="37"/>
  <c r="D44" i="37" s="1"/>
  <c r="D43" i="37"/>
  <c r="S4" i="41"/>
  <c r="T4" i="41"/>
  <c r="U4" i="41"/>
  <c r="V4" i="41"/>
  <c r="W4" i="41"/>
  <c r="X4" i="41"/>
  <c r="Y4" i="41"/>
  <c r="Z4" i="41"/>
  <c r="AA4" i="41"/>
  <c r="AB4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mhoji</author>
    <author>Masakazu Hoji</author>
    <author>contato@professornews.com.br</author>
  </authors>
  <commentList>
    <comment ref="AH5" authorId="0" shapeId="0" xr:uid="{0B3D0575-1D84-44E9-8CCE-FB934D6191B6}">
      <text>
        <r>
          <rPr>
            <b/>
            <sz val="9"/>
            <color indexed="81"/>
            <rFont val="Segoe UI"/>
            <family val="2"/>
          </rPr>
          <t>Inclui desconto duplicatas 
R$ 4,0 mil venc dez/2019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9" authorId="1" shapeId="0" xr:uid="{8769573A-E892-4FF1-B630-5A1F4626E392}">
      <text>
        <r>
          <rPr>
            <b/>
            <sz val="9"/>
            <color indexed="81"/>
            <rFont val="Tahoma"/>
            <family val="2"/>
          </rPr>
          <t>reclassificado para Recebim. B2w, pois creditou esse valor isoladamente em 16.07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E08A6319-C999-470E-87A1-A00D61FC29AA}">
      <text>
        <r>
          <rPr>
            <b/>
            <sz val="9"/>
            <color indexed="81"/>
            <rFont val="Tahoma"/>
            <family val="2"/>
          </rPr>
          <t>Previsão de CHEQUE = lançar nesta linha.   Idem REALIZADO.
Previsão de cartão = lnaçar na conta Geral "Cartão de crédito" abaixo
Transferir para esta linha o VALOR REALIZADO de Cartão.</t>
        </r>
      </text>
    </comment>
    <comment ref="A21" authorId="1" shapeId="0" xr:uid="{227280AB-6F4E-48C8-9506-09409581CB55}">
      <text>
        <r>
          <rPr>
            <b/>
            <sz val="9"/>
            <color indexed="81"/>
            <rFont val="Tahoma"/>
            <family val="2"/>
          </rPr>
          <t>Transferir para esta linha o VALOR REALIZADO  de cartão G10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 xr:uid="{984C7E26-6F30-46C9-A0C1-8660A728312E}">
      <text>
        <r>
          <rPr>
            <b/>
            <sz val="9"/>
            <color indexed="81"/>
            <rFont val="Tahoma"/>
            <family val="2"/>
          </rPr>
          <t>A partir de set/2019:</t>
        </r>
        <r>
          <rPr>
            <sz val="9"/>
            <color indexed="81"/>
            <rFont val="Tahoma"/>
            <family val="2"/>
          </rPr>
          <t xml:space="preserve">
1) Lançar todos os cartões a pagar nesta linha (previsão).  Idem valor REALIZADO.
2) Transferir TODOS os valores desta linha para as respectivas contas de:   Despesas + Cartão OKMag + Cartão G10
3) Esta linha fica com o saldo zerado após o valor REALIZADO.</t>
        </r>
      </text>
    </comment>
    <comment ref="V33" authorId="1" shapeId="0" xr:uid="{C01A0EC1-6D7C-4AED-83C2-C7EE666B0986}">
      <text>
        <r>
          <rPr>
            <b/>
            <sz val="9"/>
            <color indexed="81"/>
            <rFont val="Tahoma"/>
            <family val="2"/>
          </rPr>
          <t>286 = token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3" authorId="1" shapeId="0" xr:uid="{1C07EFD9-48E6-4A51-9891-33698A3D0B02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F33" authorId="1" shapeId="0" xr:uid="{1340697E-5E6D-449F-B8C0-9E3E1952E7E9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P33" authorId="1" shapeId="0" xr:uid="{8BC20ECB-7C63-4EF2-8B42-58B7936330AD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U33" authorId="1" shapeId="0" xr:uid="{4C35A6EA-6974-4010-B0D3-C8268F506963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V33" authorId="1" shapeId="0" xr:uid="{C0768E27-2A3D-4A2E-875F-0571EBFAA2DA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I34" authorId="2" shapeId="0" xr:uid="{A90E23F4-148E-425C-9A1E-25CE8CE2067C}">
      <text>
        <r>
          <rPr>
            <b/>
            <sz val="9"/>
            <color indexed="81"/>
            <rFont val="Segoe UI"/>
            <family val="2"/>
          </rPr>
          <t>bloqueio judicial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6" authorId="2" shapeId="0" xr:uid="{370EDEF8-3490-4925-ACD6-ADBAE8A39CDB}">
      <text>
        <r>
          <rPr>
            <b/>
            <sz val="9"/>
            <color indexed="81"/>
            <rFont val="Segoe UI"/>
            <family val="2"/>
          </rPr>
          <t>pagto parcial aluguel, para compensação Intermedica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5" authorId="3" shapeId="0" xr:uid="{BAB56D2C-C243-4C82-A056-85A131F651DF}">
      <text>
        <r>
          <rPr>
            <b/>
            <sz val="9"/>
            <color indexed="81"/>
            <rFont val="Segoe UI"/>
            <family val="2"/>
          </rPr>
          <t>Imboilizado = consorcio bradesco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6" authorId="3" shapeId="0" xr:uid="{97C35AC7-97B8-452C-9A25-00E2DB54F898}">
      <text>
        <r>
          <rPr>
            <b/>
            <sz val="9"/>
            <color indexed="81"/>
            <rFont val="Segoe UI"/>
            <family val="2"/>
          </rPr>
          <t>juros de desconto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<sst xmlns="http://schemas.openxmlformats.org/spreadsheetml/2006/main" count="420" uniqueCount="227">
  <si>
    <t>Outros</t>
  </si>
  <si>
    <t>MKT - B2W G10</t>
  </si>
  <si>
    <t>MKT + Outros G10</t>
  </si>
  <si>
    <t>Brad OKM - boleto</t>
  </si>
  <si>
    <t>MKT - B2W OKM</t>
  </si>
  <si>
    <t>MKT + Outros OKM</t>
  </si>
  <si>
    <t>Cartão de crédito</t>
  </si>
  <si>
    <t>Depósito/Crédito</t>
  </si>
  <si>
    <t>(-) Reembolso p/ clientes</t>
  </si>
  <si>
    <t>(+) ENTRADAS</t>
  </si>
  <si>
    <r>
      <rPr>
        <sz val="11"/>
        <color theme="1"/>
        <rFont val="Calibri"/>
        <family val="2"/>
        <scheme val="minor"/>
      </rPr>
      <t>Fornecedores</t>
    </r>
    <r>
      <rPr>
        <b/>
        <sz val="11"/>
        <color theme="1"/>
        <rFont val="Calibri"/>
        <family val="2"/>
        <scheme val="minor"/>
      </rPr>
      <t xml:space="preserve"> VL BANK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</si>
  <si>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</si>
  <si>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(OKMag)</t>
    </r>
  </si>
  <si>
    <t>Fornecedores - outros (adiantam., diversos)</t>
  </si>
  <si>
    <t>Transportes (Correios, transportadoras)</t>
  </si>
  <si>
    <t>Tributos sobre vendas</t>
  </si>
  <si>
    <t>Outros (embalagens, insumos, outros)</t>
  </si>
  <si>
    <t>FORNECEDORES E IMPOSTOS</t>
  </si>
  <si>
    <t>Sistemas e informática</t>
  </si>
  <si>
    <t>Folha e encargos sociais</t>
  </si>
  <si>
    <t>Tributos parcelados e antigos</t>
  </si>
  <si>
    <t>Serviços (contador, site, outros)</t>
  </si>
  <si>
    <t>Despesas com veículos (combust.; manut.; multas)</t>
  </si>
  <si>
    <t>Despesas gerais (água, luz, seguro, comunicação etc.)</t>
  </si>
  <si>
    <t>Despesas bancárias (tarifas)</t>
  </si>
  <si>
    <t>Locação, manutenção e segurança</t>
  </si>
  <si>
    <t>Impostos e taxas diversas</t>
  </si>
  <si>
    <t>Outras despesas (lanches, consertos, diversos)</t>
  </si>
  <si>
    <t>(-) DESPESAS</t>
  </si>
  <si>
    <t>(=) RESULTADO OPERACIONAL</t>
  </si>
  <si>
    <t>Financiam. bancários - liquidação</t>
  </si>
  <si>
    <t>Imobilizado</t>
  </si>
  <si>
    <t>(=) SUPERÁVIT/DÉFICIT</t>
  </si>
  <si>
    <t>(+/-) CC - de/para Conta contratual</t>
  </si>
  <si>
    <t>(+) Financiam. bancários - captação</t>
  </si>
  <si>
    <t>(-) TB Saída</t>
  </si>
  <si>
    <t>(+) TB Entrada</t>
  </si>
  <si>
    <t>(+) Resgate de aplicação</t>
  </si>
  <si>
    <t>(-) Aplicação financeira</t>
  </si>
  <si>
    <t>(+/-) CC Eduardo</t>
  </si>
  <si>
    <t>(+/-) CC Hoji</t>
  </si>
  <si>
    <t>(+/-) CC Ricardo T.</t>
  </si>
  <si>
    <t>(+/-) Diversos (bloqueio, não liberado)</t>
  </si>
  <si>
    <t>(+) Juros recebidos</t>
  </si>
  <si>
    <t>(+/-) Rendimentos/Ajustes</t>
  </si>
  <si>
    <t>(+/-) FINANCIAMENTOS</t>
  </si>
  <si>
    <t>Total</t>
  </si>
  <si>
    <t>T</t>
  </si>
  <si>
    <t>Q</t>
  </si>
  <si>
    <t>S</t>
  </si>
  <si>
    <t>D</t>
  </si>
  <si>
    <t>=&gt; JULHO</t>
  </si>
  <si>
    <t>1 a 7</t>
  </si>
  <si>
    <t>8 a 15</t>
  </si>
  <si>
    <t>16 a 22</t>
  </si>
  <si>
    <t>23 a 31</t>
  </si>
  <si>
    <t>23 a 30</t>
  </si>
  <si>
    <t>DATA (2018)</t>
  </si>
  <si>
    <t>1ª Semana</t>
  </si>
  <si>
    <t>2ª Semana</t>
  </si>
  <si>
    <t>3ª Semana</t>
  </si>
  <si>
    <t>4ª Semana</t>
  </si>
  <si>
    <t>ÚLTIMAS 4 SEMANAS (RESULTADO ACUMULADO)</t>
  </si>
  <si>
    <t>Obs.</t>
  </si>
  <si>
    <t>Encargos financeiros (juros, IOF)</t>
  </si>
  <si>
    <t>Liquidação de empréstimos (descontos)</t>
  </si>
  <si>
    <t>Itaú G10 - boleto (adicionar Senai)</t>
  </si>
  <si>
    <t>(=) RESULTADO OPERACIONAL (4 SEMANAS)</t>
  </si>
  <si>
    <t>(-) DESPESAS OPERACIONAIS</t>
  </si>
  <si>
    <t>(-) PAGTOS. FINANCIAMENTOS E IMOBILIZADO</t>
  </si>
  <si>
    <t>(+/-) Conta contratual - movimento</t>
  </si>
  <si>
    <t>Fornecedores - cheque/cartão (OKMag)</t>
  </si>
  <si>
    <t>Despesas legais (adv., processos, cartório)</t>
  </si>
  <si>
    <t>Fornecedores - cartão (G10)</t>
  </si>
  <si>
    <t>Cartão de crédito / Valores a classificar</t>
  </si>
  <si>
    <t>=&gt; AGOSTO = REALIZADO</t>
  </si>
  <si>
    <t>Mês=30.08</t>
  </si>
  <si>
    <t>Maio (somente para referência)</t>
  </si>
  <si>
    <t>(=) SALDO FINAL DE BANCOS</t>
  </si>
  <si>
    <t>Itaú G10 (vinculada conta 28.134)</t>
  </si>
  <si>
    <t>n</t>
  </si>
  <si>
    <t>SETEMBRO</t>
  </si>
  <si>
    <t>=&gt; NOVEMBRO</t>
  </si>
  <si>
    <t>Despesa de reestruturação</t>
  </si>
  <si>
    <t>Previsão 04-10</t>
  </si>
  <si>
    <t>Efetivo OUT</t>
  </si>
  <si>
    <t>COMPARATIVO OUT.2019</t>
  </si>
  <si>
    <t>*Praticamente, o valor previsto</t>
  </si>
  <si>
    <t>*aumento de outros MKT</t>
  </si>
  <si>
    <t>*aumento de fornecedores (-) abatimentos de devolução Saraiva R$ 12 mil</t>
  </si>
  <si>
    <t>*estava previsto como pagto. Cartão</t>
  </si>
  <si>
    <t>=&gt; DEZEMBRO</t>
  </si>
  <si>
    <t>4. (-) DESPESAS FIXAS</t>
  </si>
  <si>
    <t>5. (=) RESULTADO OPERACIONAL</t>
  </si>
  <si>
    <t>2.1  Fornecedores</t>
  </si>
  <si>
    <t>4.1  Folha de pagamento e encargos sociais</t>
  </si>
  <si>
    <t>2.3   Fretes</t>
  </si>
  <si>
    <t>2.4  Tributos sobre vendas</t>
  </si>
  <si>
    <t>4.4  Sistemas e informática</t>
  </si>
  <si>
    <t>2.5  Comissão sobre vendas</t>
  </si>
  <si>
    <t>4.5  Despesas com veículos</t>
  </si>
  <si>
    <t xml:space="preserve">2.6   </t>
  </si>
  <si>
    <t>4.6   Publicidade e promoções</t>
  </si>
  <si>
    <t>2.2  Fornecedores com cartão de crédito</t>
  </si>
  <si>
    <t>4.2  Viagens, lanches e refeições</t>
  </si>
  <si>
    <t>6.2  (-) Encargos financeiros (juros, IOF)</t>
  </si>
  <si>
    <t>1.99  Outros recebimentos</t>
  </si>
  <si>
    <t>2.99  Outros (embalagens, insumos)</t>
  </si>
  <si>
    <t>4.7  Despesas gerais (água, luz, comunicação etc.)</t>
  </si>
  <si>
    <t>4.8  Material de expediente</t>
  </si>
  <si>
    <t>4.99  Outras despesas</t>
  </si>
  <si>
    <t>8.99  Outros</t>
  </si>
  <si>
    <t>1.6</t>
  </si>
  <si>
    <t>4.3  Serviços (contador, outros profissionais)</t>
  </si>
  <si>
    <t>1.1  Vendas em cobrança bancária</t>
  </si>
  <si>
    <t>1.4  Vendas de marketplace</t>
  </si>
  <si>
    <t>1.5  (-) Vendas canceladas</t>
  </si>
  <si>
    <t>1.99  Outras vendas</t>
  </si>
  <si>
    <t>2.1  Compras</t>
  </si>
  <si>
    <t>2.2  Compras com cartão de crédito</t>
  </si>
  <si>
    <t>Juros de empréstimos (% a.m.)</t>
  </si>
  <si>
    <t>Juros de financiamentos (% a.m.)</t>
  </si>
  <si>
    <t>Captação</t>
  </si>
  <si>
    <t>Juros</t>
  </si>
  <si>
    <t>Saldo</t>
  </si>
  <si>
    <t>6.1  (+) Juros ativos</t>
  </si>
  <si>
    <t>PRAZO (DIAS)</t>
  </si>
  <si>
    <t>1.2  Vendas diretas</t>
  </si>
  <si>
    <t>1.3  Vendas com cartão de crédito</t>
  </si>
  <si>
    <t>FINANCIAMENTOS</t>
  </si>
  <si>
    <t>F</t>
  </si>
  <si>
    <t>6.4</t>
  </si>
  <si>
    <t>6.3  (-) Juros de financiamentos</t>
  </si>
  <si>
    <t>Pagto. parcela</t>
  </si>
  <si>
    <t>RESULTADO ACUMULADO</t>
  </si>
  <si>
    <t>%</t>
  </si>
  <si>
    <t>6. (+) RESULTADO FINANCEIRO LÍQUIDO</t>
  </si>
  <si>
    <t>7. (=) RESULTADO APÓS JUROS</t>
  </si>
  <si>
    <t>1. (+) VENDAS</t>
  </si>
  <si>
    <t>2. (-) GASTOS VARIÁVEIS</t>
  </si>
  <si>
    <t>3. (=) MARGEM DE CONTRIBUIÇÃO</t>
  </si>
  <si>
    <t>1.5  (-)  Reembolso p/ clientes</t>
  </si>
  <si>
    <t>1.1  Recebimento de cobrança bancária</t>
  </si>
  <si>
    <t>1.2  Recebimento de venda direta</t>
  </si>
  <si>
    <t>1.3  Recebimento de cartão de crédito</t>
  </si>
  <si>
    <t>1.4  Recebimento de marketplace</t>
  </si>
  <si>
    <t xml:space="preserve">8.2   </t>
  </si>
  <si>
    <t>8.3  (-) Investimentos - vendas</t>
  </si>
  <si>
    <t>9. (=) SUPERÁVIT (DÉFICIT) ANTES DE FINANCIAMENTOS</t>
  </si>
  <si>
    <t>10.1  Empréstimos - liquidação</t>
  </si>
  <si>
    <t>10.2</t>
  </si>
  <si>
    <t>10.3</t>
  </si>
  <si>
    <t>10.4  Financiamentos - parcela paga</t>
  </si>
  <si>
    <t>10.5 (-) Juros  inclusos na parcela paga</t>
  </si>
  <si>
    <t>10.6</t>
  </si>
  <si>
    <t>10.99  Outros pagamentos</t>
  </si>
  <si>
    <t>10. (-) PAGTOS. DE FINANCIAMENTOS</t>
  </si>
  <si>
    <t>11.  (=) SUPERÁVIT (DÉFICIT) PROVISÓRIO</t>
  </si>
  <si>
    <t>12.1  Empréstimos captados</t>
  </si>
  <si>
    <t>12.2  Financiamentos captados</t>
  </si>
  <si>
    <t xml:space="preserve">12.3  </t>
  </si>
  <si>
    <t>12.4  Resgate de aplicação</t>
  </si>
  <si>
    <t>12.5  (-) Aplicação financeira</t>
  </si>
  <si>
    <t>12.6  TB Entrada</t>
  </si>
  <si>
    <t>12.7  (-) TB Saída</t>
  </si>
  <si>
    <t>12.8</t>
  </si>
  <si>
    <t>12.99  Outros</t>
  </si>
  <si>
    <t>12. (+) FINANCIAMENTOS E APLICAÇÕES</t>
  </si>
  <si>
    <t>8. (-) INVESTIMENTOS</t>
  </si>
  <si>
    <t>6.99  Outros</t>
  </si>
  <si>
    <t>8.1   Investimentos - aquisição</t>
  </si>
  <si>
    <t>pagamento no mês seguinte</t>
  </si>
  <si>
    <t>sobre saldo anterior</t>
  </si>
  <si>
    <t xml:space="preserve">Caixa/Aplicação Financeira (% a.m.): </t>
  </si>
  <si>
    <t>13. (=) MOVIMENTO LÍQUIDO DO Mês</t>
  </si>
  <si>
    <t>JAN-24</t>
  </si>
  <si>
    <t>FEV-24</t>
  </si>
  <si>
    <t>JAN-23</t>
  </si>
  <si>
    <t>FEV-23</t>
  </si>
  <si>
    <t>MAR-23</t>
  </si>
  <si>
    <t>ABR-23</t>
  </si>
  <si>
    <t>MAI-23</t>
  </si>
  <si>
    <t>JUN-23</t>
  </si>
  <si>
    <t>JUL-23</t>
  </si>
  <si>
    <t>AGO-23</t>
  </si>
  <si>
    <t>SET-23</t>
  </si>
  <si>
    <t>OUT-23</t>
  </si>
  <si>
    <t>NOV-23</t>
  </si>
  <si>
    <t>DEZ-23</t>
  </si>
  <si>
    <t>MÊS SUBSEQUENTE</t>
  </si>
  <si>
    <t>2º MÊS SUBSEQUENTE</t>
  </si>
  <si>
    <t>MÊS                    SUBSEQUENTE</t>
  </si>
  <si>
    <t>MÊS DA OPERAÇÃO</t>
  </si>
  <si>
    <t>0, 67, 33</t>
  </si>
  <si>
    <t>0, 50, 50</t>
  </si>
  <si>
    <t>50, 50, 0</t>
  </si>
  <si>
    <t>100, 0, 0</t>
  </si>
  <si>
    <t>0, 100, 0</t>
  </si>
  <si>
    <t>Dia 10 do mês seguinte</t>
  </si>
  <si>
    <t>Dia 5 do mês seguinte</t>
  </si>
  <si>
    <t>Dia 20 do mês seguinte</t>
  </si>
  <si>
    <t>MÊS DE RECEBIMENTO/PAGAMENTO (%)</t>
  </si>
  <si>
    <t>MÊS DE RECEBIMENTO/PAGAMENTO (GRÁFICO)</t>
  </si>
  <si>
    <t>14. (=) SALDO DE DISPONIBILIDADES</t>
  </si>
  <si>
    <t>%                                             (M0, M1, M2)</t>
  </si>
  <si>
    <t>TOTAL</t>
  </si>
  <si>
    <t>CONTAS             \ \            MESES</t>
  </si>
  <si>
    <t>1. (+) RECEBIMENTOS</t>
  </si>
  <si>
    <t>4.9  Aluguel</t>
  </si>
  <si>
    <t>4.10  Despesas bancárias (tarifas, anuidades)</t>
  </si>
  <si>
    <t>4.11  Gastos com cartão de crédito</t>
  </si>
  <si>
    <t>4.12  (-) Gastos distribuídos cartão</t>
  </si>
  <si>
    <t>4.13</t>
  </si>
  <si>
    <t>MAR-24</t>
  </si>
  <si>
    <t>ABR-24</t>
  </si>
  <si>
    <t>MAI-24</t>
  </si>
  <si>
    <t>JUN-24</t>
  </si>
  <si>
    <t>JUL-24</t>
  </si>
  <si>
    <t>AGO-24</t>
  </si>
  <si>
    <t>SET-24</t>
  </si>
  <si>
    <t>OUT-24</t>
  </si>
  <si>
    <t>NOV-24</t>
  </si>
  <si>
    <t>DEZ-24</t>
  </si>
  <si>
    <t>DEMONSTRAÇÃO DE RESULTADO (PROJEÇÃO)</t>
  </si>
  <si>
    <t>DEMONSTRAÇÃO DE FLUXO DE CAIXA (PROJEÇÃO)</t>
  </si>
  <si>
    <t>LINK PARA VÍDEO EXPLICATIVO:</t>
  </si>
  <si>
    <t>https://youtu.be/8rDUqHWKu3E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</si>
</sst>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/m;@"/>
    <numFmt numFmtId="165" formatCode="#,##0.00_ ;[Red]\-#,##0.00\ "/>
    <numFmt numFmtId="166" formatCode="#,##0.00_);\(#,##0.00\)"/>
    <numFmt numFmtId="167" formatCode="[$-416]mmm\-yy;@"/>
    <numFmt numFmtId="168" formatCode="0.0%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4BD0FF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i/>
      <sz val="18"/>
      <color rgb="FF0000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9CB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medium">
        <color auto="1"/>
      </left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medium">
        <color auto="1"/>
      </left>
      <right/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FF0000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rgb="FFFF0000"/>
      </top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rgb="FFFF0000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medium">
        <color auto="1"/>
      </right>
      <top style="thin">
        <color rgb="FFFF0000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4">
    <xf numFmtId="0" fontId="0" fillId="0" borderId="0"/>
    <xf numFmtId="0" fontId="17" fillId="0" borderId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3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8" borderId="0" xfId="0" applyNumberFormat="1" applyFill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 vertical="center"/>
    </xf>
    <xf numFmtId="165" fontId="6" fillId="9" borderId="5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" xfId="0" applyNumberFormat="1" applyBorder="1"/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" fillId="2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13" borderId="0" xfId="0" applyNumberFormat="1" applyFill="1" applyAlignment="1">
      <alignment vertical="center"/>
    </xf>
    <xf numFmtId="4" fontId="0" fillId="10" borderId="0" xfId="0" applyNumberFormat="1" applyFill="1" applyAlignment="1">
      <alignment vertical="center"/>
    </xf>
    <xf numFmtId="4" fontId="1" fillId="15" borderId="0" xfId="0" applyNumberFormat="1" applyFon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12" borderId="9" xfId="0" applyNumberFormat="1" applyFill="1" applyBorder="1" applyAlignment="1">
      <alignment vertical="center"/>
    </xf>
    <xf numFmtId="4" fontId="0" fillId="11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12" borderId="16" xfId="0" applyNumberFormat="1" applyFill="1" applyBorder="1" applyAlignment="1">
      <alignment vertical="center"/>
    </xf>
    <xf numFmtId="4" fontId="0" fillId="11" borderId="16" xfId="0" applyNumberForma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1" fillId="0" borderId="0" xfId="0" applyNumberFormat="1" applyFont="1"/>
    <xf numFmtId="4" fontId="7" fillId="0" borderId="0" xfId="0" applyNumberFormat="1" applyFont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4" fontId="0" fillId="5" borderId="16" xfId="0" applyNumberFormat="1" applyFill="1" applyBorder="1" applyAlignment="1">
      <alignment vertical="center"/>
    </xf>
    <xf numFmtId="4" fontId="4" fillId="5" borderId="16" xfId="0" applyNumberFormat="1" applyFont="1" applyFill="1" applyBorder="1" applyAlignment="1">
      <alignment vertical="center"/>
    </xf>
    <xf numFmtId="0" fontId="4" fillId="2" borderId="0" xfId="0" quotePrefix="1" applyFont="1" applyFill="1"/>
    <xf numFmtId="0" fontId="4" fillId="2" borderId="0" xfId="0" applyFont="1" applyFill="1"/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" fontId="16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4" fontId="1" fillId="19" borderId="5" xfId="0" applyNumberFormat="1" applyFont="1" applyFill="1" applyBorder="1" applyAlignment="1">
      <alignment vertical="center"/>
    </xf>
    <xf numFmtId="166" fontId="17" fillId="19" borderId="5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vertical="center"/>
    </xf>
    <xf numFmtId="4" fontId="9" fillId="20" borderId="5" xfId="0" applyNumberFormat="1" applyFont="1" applyFill="1" applyBorder="1" applyAlignment="1">
      <alignment vertical="center"/>
    </xf>
    <xf numFmtId="166" fontId="17" fillId="20" borderId="5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vertical="center"/>
    </xf>
    <xf numFmtId="166" fontId="17" fillId="10" borderId="0" xfId="0" applyNumberFormat="1" applyFont="1" applyFill="1" applyAlignment="1">
      <alignment horizontal="right" vertical="center"/>
    </xf>
    <xf numFmtId="4" fontId="1" fillId="17" borderId="5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5" fillId="5" borderId="0" xfId="0" applyNumberFormat="1" applyFont="1" applyFill="1" applyAlignment="1">
      <alignment horizontal="right" vertical="center"/>
    </xf>
    <xf numFmtId="4" fontId="1" fillId="11" borderId="9" xfId="0" applyNumberFormat="1" applyFont="1" applyFill="1" applyBorder="1" applyAlignment="1">
      <alignment vertical="center"/>
    </xf>
    <xf numFmtId="166" fontId="17" fillId="11" borderId="0" xfId="0" applyNumberFormat="1" applyFont="1" applyFill="1" applyAlignment="1">
      <alignment horizontal="right" vertical="center"/>
    </xf>
    <xf numFmtId="4" fontId="1" fillId="11" borderId="16" xfId="0" applyNumberFormat="1" applyFont="1" applyFill="1" applyBorder="1" applyAlignment="1">
      <alignment vertical="center"/>
    </xf>
    <xf numFmtId="4" fontId="1" fillId="10" borderId="9" xfId="0" applyNumberFormat="1" applyFont="1" applyFill="1" applyBorder="1" applyAlignment="1">
      <alignment vertical="center"/>
    </xf>
    <xf numFmtId="4" fontId="1" fillId="10" borderId="16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166" fontId="18" fillId="10" borderId="5" xfId="0" applyNumberFormat="1" applyFont="1" applyFill="1" applyBorder="1" applyAlignment="1">
      <alignment horizontal="right" vertical="center"/>
    </xf>
    <xf numFmtId="166" fontId="17" fillId="17" borderId="5" xfId="0" applyNumberFormat="1" applyFont="1" applyFill="1" applyBorder="1" applyAlignment="1">
      <alignment horizontal="right" vertical="center"/>
    </xf>
    <xf numFmtId="166" fontId="18" fillId="7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4" fontId="1" fillId="1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6" fontId="18" fillId="0" borderId="7" xfId="0" applyNumberFormat="1" applyFont="1" applyBorder="1" applyAlignment="1">
      <alignment horizontal="right" vertical="center"/>
    </xf>
    <xf numFmtId="166" fontId="18" fillId="20" borderId="1" xfId="0" applyNumberFormat="1" applyFont="1" applyFill="1" applyBorder="1" applyAlignment="1">
      <alignment horizontal="right" vertical="center"/>
    </xf>
    <xf numFmtId="166" fontId="18" fillId="19" borderId="1" xfId="0" applyNumberFormat="1" applyFont="1" applyFill="1" applyBorder="1" applyAlignment="1">
      <alignment horizontal="right" vertical="center"/>
    </xf>
    <xf numFmtId="166" fontId="18" fillId="10" borderId="1" xfId="0" applyNumberFormat="1" applyFont="1" applyFill="1" applyBorder="1" applyAlignment="1">
      <alignment horizontal="right" vertical="center"/>
    </xf>
    <xf numFmtId="166" fontId="18" fillId="17" borderId="1" xfId="0" applyNumberFormat="1" applyFont="1" applyFill="1" applyBorder="1" applyAlignment="1">
      <alignment horizontal="right" vertical="center"/>
    </xf>
    <xf numFmtId="166" fontId="19" fillId="5" borderId="7" xfId="0" applyNumberFormat="1" applyFont="1" applyFill="1" applyBorder="1" applyAlignment="1">
      <alignment horizontal="right" vertical="center"/>
    </xf>
    <xf numFmtId="166" fontId="18" fillId="11" borderId="7" xfId="0" applyNumberFormat="1" applyFont="1" applyFill="1" applyBorder="1" applyAlignment="1">
      <alignment horizontal="right" vertical="center"/>
    </xf>
    <xf numFmtId="166" fontId="18" fillId="10" borderId="7" xfId="0" applyNumberFormat="1" applyFont="1" applyFill="1" applyBorder="1" applyAlignment="1">
      <alignment horizontal="right" vertical="center"/>
    </xf>
    <xf numFmtId="166" fontId="18" fillId="7" borderId="1" xfId="0" applyNumberFormat="1" applyFont="1" applyFill="1" applyBorder="1" applyAlignment="1">
      <alignment horizontal="right" vertical="center"/>
    </xf>
    <xf numFmtId="166" fontId="19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66" fontId="17" fillId="0" borderId="4" xfId="0" applyNumberFormat="1" applyFont="1" applyBorder="1" applyAlignment="1">
      <alignment horizontal="right" vertical="center"/>
    </xf>
    <xf numFmtId="166" fontId="18" fillId="0" borderId="1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66" fontId="17" fillId="0" borderId="3" xfId="0" applyNumberFormat="1" applyFont="1" applyBorder="1" applyAlignment="1">
      <alignment horizontal="right" vertical="center"/>
    </xf>
    <xf numFmtId="166" fontId="18" fillId="0" borderId="19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4" fontId="9" fillId="20" borderId="1" xfId="0" applyNumberFormat="1" applyFont="1" applyFill="1" applyBorder="1" applyAlignment="1">
      <alignment vertical="center"/>
    </xf>
    <xf numFmtId="4" fontId="1" fillId="19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/>
    </xf>
    <xf numFmtId="17" fontId="16" fillId="21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vertical="center"/>
    </xf>
    <xf numFmtId="4" fontId="1" fillId="5" borderId="6" xfId="0" applyNumberFormat="1" applyFont="1" applyFill="1" applyBorder="1" applyAlignment="1">
      <alignment vertical="center"/>
    </xf>
    <xf numFmtId="166" fontId="17" fillId="5" borderId="6" xfId="0" applyNumberFormat="1" applyFont="1" applyFill="1" applyBorder="1" applyAlignment="1">
      <alignment horizontal="right" vertical="center"/>
    </xf>
    <xf numFmtId="166" fontId="18" fillId="5" borderId="20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6" fontId="24" fillId="0" borderId="7" xfId="0" applyNumberFormat="1" applyFont="1" applyBorder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4" fontId="6" fillId="7" borderId="24" xfId="0" applyNumberFormat="1" applyFont="1" applyFill="1" applyBorder="1" applyAlignment="1">
      <alignment vertical="center"/>
    </xf>
    <xf numFmtId="4" fontId="6" fillId="7" borderId="25" xfId="0" applyNumberFormat="1" applyFont="1" applyFill="1" applyBorder="1" applyAlignment="1">
      <alignment vertical="center"/>
    </xf>
    <xf numFmtId="166" fontId="1" fillId="0" borderId="0" xfId="0" applyNumberFormat="1" applyFont="1"/>
    <xf numFmtId="166" fontId="23" fillId="0" borderId="26" xfId="0" applyNumberFormat="1" applyFont="1" applyBorder="1" applyAlignment="1">
      <alignment horizontal="right" vertical="center"/>
    </xf>
    <xf numFmtId="166" fontId="5" fillId="0" borderId="26" xfId="0" applyNumberFormat="1" applyFont="1" applyBorder="1" applyAlignment="1">
      <alignment horizontal="right" vertical="center"/>
    </xf>
    <xf numFmtId="166" fontId="17" fillId="0" borderId="7" xfId="0" applyNumberFormat="1" applyFont="1" applyBorder="1" applyAlignment="1">
      <alignment horizontal="right" vertical="center"/>
    </xf>
    <xf numFmtId="0" fontId="4" fillId="5" borderId="0" xfId="0" quotePrefix="1" applyFont="1" applyFill="1"/>
    <xf numFmtId="0" fontId="4" fillId="5" borderId="0" xfId="0" applyFont="1" applyFill="1"/>
    <xf numFmtId="0" fontId="0" fillId="5" borderId="0" xfId="0" applyFill="1"/>
    <xf numFmtId="0" fontId="1" fillId="5" borderId="0" xfId="0" quotePrefix="1" applyFont="1" applyFill="1"/>
    <xf numFmtId="166" fontId="17" fillId="2" borderId="0" xfId="0" applyNumberFormat="1" applyFont="1" applyFill="1" applyAlignment="1">
      <alignment horizontal="right" vertical="center"/>
    </xf>
    <xf numFmtId="166" fontId="18" fillId="5" borderId="7" xfId="0" applyNumberFormat="1" applyFont="1" applyFill="1" applyBorder="1" applyAlignment="1">
      <alignment horizontal="right" vertical="center"/>
    </xf>
    <xf numFmtId="0" fontId="1" fillId="2" borderId="0" xfId="0" quotePrefix="1" applyFont="1" applyFill="1"/>
    <xf numFmtId="166" fontId="17" fillId="0" borderId="26" xfId="0" applyNumberFormat="1" applyFont="1" applyBorder="1" applyAlignment="1">
      <alignment horizontal="right" vertical="center"/>
    </xf>
    <xf numFmtId="166" fontId="17" fillId="5" borderId="0" xfId="0" applyNumberFormat="1" applyFont="1" applyFill="1" applyAlignment="1">
      <alignment horizontal="right" vertical="center"/>
    </xf>
    <xf numFmtId="164" fontId="25" fillId="2" borderId="8" xfId="0" applyNumberFormat="1" applyFont="1" applyFill="1" applyBorder="1" applyAlignment="1">
      <alignment horizontal="center" vertical="center"/>
    </xf>
    <xf numFmtId="166" fontId="26" fillId="0" borderId="18" xfId="0" applyNumberFormat="1" applyFont="1" applyBorder="1" applyAlignment="1">
      <alignment horizontal="right" vertical="center"/>
    </xf>
    <xf numFmtId="166" fontId="26" fillId="0" borderId="7" xfId="0" applyNumberFormat="1" applyFont="1" applyBorder="1" applyAlignment="1">
      <alignment horizontal="right" vertical="center"/>
    </xf>
    <xf numFmtId="166" fontId="26" fillId="0" borderId="19" xfId="0" applyNumberFormat="1" applyFont="1" applyBorder="1" applyAlignment="1">
      <alignment horizontal="right" vertical="center"/>
    </xf>
    <xf numFmtId="166" fontId="26" fillId="19" borderId="1" xfId="0" applyNumberFormat="1" applyFont="1" applyFill="1" applyBorder="1" applyAlignment="1">
      <alignment horizontal="right" vertical="center"/>
    </xf>
    <xf numFmtId="166" fontId="26" fillId="10" borderId="1" xfId="0" applyNumberFormat="1" applyFont="1" applyFill="1" applyBorder="1" applyAlignment="1">
      <alignment horizontal="right" vertical="center"/>
    </xf>
    <xf numFmtId="166" fontId="26" fillId="17" borderId="1" xfId="0" applyNumberFormat="1" applyFont="1" applyFill="1" applyBorder="1" applyAlignment="1">
      <alignment horizontal="right" vertical="center"/>
    </xf>
    <xf numFmtId="166" fontId="26" fillId="5" borderId="7" xfId="0" applyNumberFormat="1" applyFont="1" applyFill="1" applyBorder="1" applyAlignment="1">
      <alignment horizontal="right" vertical="center"/>
    </xf>
    <xf numFmtId="166" fontId="26" fillId="11" borderId="7" xfId="0" applyNumberFormat="1" applyFont="1" applyFill="1" applyBorder="1" applyAlignment="1">
      <alignment horizontal="right" vertical="center"/>
    </xf>
    <xf numFmtId="166" fontId="26" fillId="10" borderId="7" xfId="0" applyNumberFormat="1" applyFont="1" applyFill="1" applyBorder="1" applyAlignment="1">
      <alignment horizontal="right" vertical="center"/>
    </xf>
    <xf numFmtId="166" fontId="26" fillId="5" borderId="20" xfId="0" applyNumberFormat="1" applyFont="1" applyFill="1" applyBorder="1" applyAlignment="1">
      <alignment horizontal="right" vertical="center"/>
    </xf>
    <xf numFmtId="166" fontId="26" fillId="7" borderId="1" xfId="0" applyNumberFormat="1" applyFont="1" applyFill="1" applyBorder="1" applyAlignment="1">
      <alignment horizontal="right" vertical="center"/>
    </xf>
    <xf numFmtId="166" fontId="18" fillId="19" borderId="1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17" fontId="25" fillId="21" borderId="7" xfId="0" applyNumberFormat="1" applyFont="1" applyFill="1" applyBorder="1" applyAlignment="1">
      <alignment horizontal="center" vertical="center"/>
    </xf>
    <xf numFmtId="166" fontId="26" fillId="20" borderId="1" xfId="0" applyNumberFormat="1" applyFont="1" applyFill="1" applyBorder="1" applyAlignment="1">
      <alignment horizontal="right" vertical="center"/>
    </xf>
    <xf numFmtId="0" fontId="28" fillId="0" borderId="0" xfId="0" applyFont="1"/>
    <xf numFmtId="17" fontId="16" fillId="21" borderId="0" xfId="0" applyNumberFormat="1" applyFont="1" applyFill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166" fontId="26" fillId="0" borderId="0" xfId="0" applyNumberFormat="1" applyFont="1" applyAlignment="1">
      <alignment horizontal="right" vertical="center"/>
    </xf>
    <xf numFmtId="166" fontId="26" fillId="0" borderId="4" xfId="0" applyNumberFormat="1" applyFont="1" applyBorder="1" applyAlignment="1">
      <alignment horizontal="right" vertical="center"/>
    </xf>
    <xf numFmtId="166" fontId="26" fillId="0" borderId="3" xfId="0" applyNumberFormat="1" applyFont="1" applyBorder="1" applyAlignment="1">
      <alignment horizontal="right" vertical="center"/>
    </xf>
    <xf numFmtId="166" fontId="27" fillId="20" borderId="5" xfId="0" applyNumberFormat="1" applyFont="1" applyFill="1" applyBorder="1" applyAlignment="1">
      <alignment horizontal="right" vertical="center"/>
    </xf>
    <xf numFmtId="166" fontId="26" fillId="19" borderId="0" xfId="0" applyNumberFormat="1" applyFont="1" applyFill="1" applyAlignment="1">
      <alignment horizontal="right" vertical="center"/>
    </xf>
    <xf numFmtId="166" fontId="26" fillId="19" borderId="5" xfId="0" applyNumberFormat="1" applyFont="1" applyFill="1" applyBorder="1" applyAlignment="1">
      <alignment horizontal="right" vertical="center"/>
    </xf>
    <xf numFmtId="166" fontId="26" fillId="10" borderId="5" xfId="0" applyNumberFormat="1" applyFont="1" applyFill="1" applyBorder="1" applyAlignment="1">
      <alignment horizontal="right" vertical="center"/>
    </xf>
    <xf numFmtId="166" fontId="26" fillId="17" borderId="5" xfId="0" applyNumberFormat="1" applyFont="1" applyFill="1" applyBorder="1" applyAlignment="1">
      <alignment horizontal="right" vertical="center"/>
    </xf>
    <xf numFmtId="166" fontId="26" fillId="5" borderId="0" xfId="0" applyNumberFormat="1" applyFont="1" applyFill="1" applyAlignment="1">
      <alignment horizontal="right" vertical="center"/>
    </xf>
    <xf numFmtId="166" fontId="26" fillId="11" borderId="0" xfId="0" applyNumberFormat="1" applyFont="1" applyFill="1" applyAlignment="1">
      <alignment horizontal="right" vertical="center"/>
    </xf>
    <xf numFmtId="166" fontId="26" fillId="10" borderId="0" xfId="0" applyNumberFormat="1" applyFont="1" applyFill="1" applyAlignment="1">
      <alignment horizontal="right" vertical="center"/>
    </xf>
    <xf numFmtId="166" fontId="26" fillId="5" borderId="6" xfId="0" applyNumberFormat="1" applyFont="1" applyFill="1" applyBorder="1" applyAlignment="1">
      <alignment horizontal="right" vertical="center"/>
    </xf>
    <xf numFmtId="166" fontId="26" fillId="7" borderId="5" xfId="0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4" fontId="9" fillId="20" borderId="0" xfId="0" applyNumberFormat="1" applyFont="1" applyFill="1" applyAlignment="1">
      <alignment vertical="center"/>
    </xf>
    <xf numFmtId="4" fontId="1" fillId="19" borderId="0" xfId="0" applyNumberFormat="1" applyFont="1" applyFill="1" applyAlignment="1">
      <alignment vertical="center"/>
    </xf>
    <xf numFmtId="0" fontId="1" fillId="10" borderId="0" xfId="0" applyFont="1" applyFill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4" fontId="29" fillId="0" borderId="13" xfId="0" applyNumberFormat="1" applyFont="1" applyBorder="1" applyAlignment="1">
      <alignment vertical="center"/>
    </xf>
    <xf numFmtId="4" fontId="29" fillId="17" borderId="0" xfId="0" applyNumberFormat="1" applyFont="1" applyFill="1" applyAlignment="1">
      <alignment vertical="center"/>
    </xf>
    <xf numFmtId="4" fontId="29" fillId="5" borderId="0" xfId="0" applyNumberFormat="1" applyFont="1" applyFill="1" applyAlignment="1">
      <alignment vertical="center"/>
    </xf>
    <xf numFmtId="4" fontId="9" fillId="1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1" fillId="18" borderId="0" xfId="0" applyNumberFormat="1" applyFont="1" applyFill="1" applyAlignment="1">
      <alignment vertical="center"/>
    </xf>
    <xf numFmtId="4" fontId="29" fillId="22" borderId="14" xfId="0" applyNumberFormat="1" applyFont="1" applyFill="1" applyBorder="1" applyAlignment="1">
      <alignment horizontal="left" vertical="center" indent="1"/>
    </xf>
    <xf numFmtId="4" fontId="9" fillId="2" borderId="11" xfId="0" applyNumberFormat="1" applyFont="1" applyFill="1" applyBorder="1" applyAlignment="1">
      <alignment horizontal="left" vertical="center" indent="1"/>
    </xf>
    <xf numFmtId="164" fontId="1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23" borderId="0" xfId="0" applyNumberFormat="1" applyFont="1" applyFill="1" applyAlignment="1" applyProtection="1">
      <alignment vertical="center"/>
      <protection locked="0"/>
    </xf>
    <xf numFmtId="4" fontId="8" fillId="23" borderId="16" xfId="0" applyNumberFormat="1" applyFont="1" applyFill="1" applyBorder="1" applyAlignment="1" applyProtection="1">
      <alignment vertical="center"/>
      <protection locked="0"/>
    </xf>
    <xf numFmtId="4" fontId="8" fillId="23" borderId="21" xfId="0" applyNumberFormat="1" applyFont="1" applyFill="1" applyBorder="1" applyAlignment="1" applyProtection="1">
      <alignment vertical="center"/>
      <protection locked="0"/>
    </xf>
    <xf numFmtId="4" fontId="4" fillId="23" borderId="21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8" fillId="0" borderId="16" xfId="0" applyNumberFormat="1" applyFont="1" applyBorder="1" applyAlignment="1" applyProtection="1">
      <alignment vertical="center"/>
      <protection locked="0"/>
    </xf>
    <xf numFmtId="4" fontId="8" fillId="0" borderId="21" xfId="0" applyNumberFormat="1" applyFont="1" applyBorder="1" applyAlignment="1" applyProtection="1">
      <alignment vertical="center"/>
      <protection locked="0"/>
    </xf>
    <xf numFmtId="4" fontId="8" fillId="22" borderId="12" xfId="0" applyNumberFormat="1" applyFont="1" applyFill="1" applyBorder="1" applyAlignment="1" applyProtection="1">
      <alignment horizontal="left" vertical="center" indent="1"/>
      <protection locked="0"/>
    </xf>
    <xf numFmtId="4" fontId="8" fillId="22" borderId="42" xfId="0" applyNumberFormat="1" applyFont="1" applyFill="1" applyBorder="1" applyAlignment="1" applyProtection="1">
      <alignment horizontal="left" vertical="center" indent="1"/>
      <protection locked="0"/>
    </xf>
    <xf numFmtId="4" fontId="4" fillId="22" borderId="44" xfId="0" applyNumberFormat="1" applyFont="1" applyFill="1" applyBorder="1" applyAlignment="1" applyProtection="1">
      <alignment horizontal="left" vertical="center" indent="1"/>
      <protection locked="0"/>
    </xf>
    <xf numFmtId="4" fontId="4" fillId="0" borderId="21" xfId="0" applyNumberFormat="1" applyFont="1" applyBorder="1" applyAlignment="1" applyProtection="1">
      <alignment vertical="center"/>
      <protection locked="0"/>
    </xf>
    <xf numFmtId="4" fontId="8" fillId="22" borderId="10" xfId="0" applyNumberFormat="1" applyFont="1" applyFill="1" applyBorder="1" applyAlignment="1" applyProtection="1">
      <alignment horizontal="left" vertical="center" indent="1"/>
      <protection locked="0"/>
    </xf>
    <xf numFmtId="4" fontId="8" fillId="0" borderId="23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4" fontId="8" fillId="11" borderId="1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8" fillId="11" borderId="29" xfId="0" applyFont="1" applyFill="1" applyBorder="1" applyAlignment="1" applyProtection="1">
      <alignment horizontal="left" indent="1"/>
      <protection locked="0"/>
    </xf>
    <xf numFmtId="4" fontId="4" fillId="0" borderId="23" xfId="0" applyNumberFormat="1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 indent="1"/>
    </xf>
    <xf numFmtId="4" fontId="14" fillId="0" borderId="0" xfId="0" applyNumberFormat="1" applyFont="1" applyAlignment="1">
      <alignment horizontal="right" vertical="center" indent="1"/>
    </xf>
    <xf numFmtId="4" fontId="9" fillId="16" borderId="32" xfId="0" applyNumberFormat="1" applyFont="1" applyFill="1" applyBorder="1" applyAlignment="1">
      <alignment horizontal="right" vertical="center" indent="1"/>
    </xf>
    <xf numFmtId="0" fontId="15" fillId="0" borderId="0" xfId="0" applyFont="1" applyAlignment="1" applyProtection="1">
      <alignment horizontal="right" indent="1"/>
      <protection locked="0"/>
    </xf>
    <xf numFmtId="0" fontId="0" fillId="0" borderId="30" xfId="0" applyBorder="1" applyAlignment="1" applyProtection="1">
      <alignment horizontal="right" indent="1"/>
      <protection locked="0"/>
    </xf>
    <xf numFmtId="0" fontId="0" fillId="0" borderId="30" xfId="0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4" fontId="14" fillId="0" borderId="30" xfId="0" applyNumberFormat="1" applyFont="1" applyBorder="1" applyAlignment="1">
      <alignment horizontal="right" vertical="center" indent="1"/>
    </xf>
    <xf numFmtId="4" fontId="8" fillId="0" borderId="35" xfId="0" applyNumberFormat="1" applyFont="1" applyBorder="1" applyAlignment="1" applyProtection="1">
      <alignment horizontal="right" vertical="center" indent="1"/>
      <protection locked="0"/>
    </xf>
    <xf numFmtId="4" fontId="8" fillId="0" borderId="33" xfId="0" applyNumberFormat="1" applyFont="1" applyBorder="1" applyAlignment="1" applyProtection="1">
      <alignment horizontal="right" vertical="center" indent="1"/>
      <protection locked="0"/>
    </xf>
    <xf numFmtId="4" fontId="8" fillId="0" borderId="31" xfId="0" applyNumberFormat="1" applyFont="1" applyBorder="1" applyAlignment="1" applyProtection="1">
      <alignment horizontal="right" vertical="center" indent="1"/>
      <protection locked="0"/>
    </xf>
    <xf numFmtId="4" fontId="4" fillId="0" borderId="33" xfId="0" applyNumberFormat="1" applyFont="1" applyBorder="1" applyAlignment="1" applyProtection="1">
      <alignment horizontal="right" vertical="center" indent="1"/>
      <protection locked="0"/>
    </xf>
    <xf numFmtId="4" fontId="8" fillId="0" borderId="30" xfId="0" applyNumberFormat="1" applyFont="1" applyBorder="1" applyAlignment="1" applyProtection="1">
      <alignment horizontal="right" vertical="center" indent="1"/>
      <protection locked="0"/>
    </xf>
    <xf numFmtId="4" fontId="9" fillId="0" borderId="32" xfId="0" applyNumberFormat="1" applyFont="1" applyBorder="1" applyAlignment="1">
      <alignment horizontal="right" vertical="center" indent="1"/>
    </xf>
    <xf numFmtId="4" fontId="8" fillId="0" borderId="34" xfId="0" applyNumberFormat="1" applyFont="1" applyBorder="1" applyAlignment="1" applyProtection="1">
      <alignment horizontal="right" vertical="center" indent="1"/>
      <protection locked="0"/>
    </xf>
    <xf numFmtId="4" fontId="8" fillId="0" borderId="43" xfId="0" applyNumberFormat="1" applyFont="1" applyBorder="1" applyAlignment="1" applyProtection="1">
      <alignment horizontal="right" vertical="center" indent="1"/>
      <protection locked="0"/>
    </xf>
    <xf numFmtId="4" fontId="4" fillId="0" borderId="45" xfId="0" applyNumberFormat="1" applyFont="1" applyBorder="1" applyAlignment="1" applyProtection="1">
      <alignment horizontal="right" vertical="center" indent="1"/>
      <protection locked="0"/>
    </xf>
    <xf numFmtId="4" fontId="29" fillId="0" borderId="36" xfId="0" applyNumberFormat="1" applyFont="1" applyBorder="1" applyAlignment="1">
      <alignment horizontal="right" vertical="center" indent="1"/>
    </xf>
    <xf numFmtId="4" fontId="29" fillId="0" borderId="32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 applyProtection="1">
      <alignment horizontal="right" vertical="center" indent="1"/>
      <protection locked="0"/>
    </xf>
    <xf numFmtId="4" fontId="0" fillId="0" borderId="32" xfId="0" applyNumberFormat="1" applyBorder="1" applyAlignment="1">
      <alignment horizontal="right" vertical="center" indent="1"/>
    </xf>
    <xf numFmtId="0" fontId="8" fillId="0" borderId="38" xfId="0" applyFont="1" applyBorder="1" applyAlignment="1" applyProtection="1">
      <alignment horizontal="right" indent="1"/>
      <protection locked="0"/>
    </xf>
    <xf numFmtId="4" fontId="4" fillId="0" borderId="41" xfId="0" applyNumberFormat="1" applyFont="1" applyBorder="1" applyAlignment="1" applyProtection="1">
      <alignment horizontal="right" vertical="center" indent="1"/>
      <protection locked="0"/>
    </xf>
    <xf numFmtId="0" fontId="8" fillId="0" borderId="30" xfId="0" applyFont="1" applyBorder="1" applyAlignment="1" applyProtection="1">
      <alignment horizontal="right" indent="1"/>
      <protection locked="0"/>
    </xf>
    <xf numFmtId="4" fontId="0" fillId="0" borderId="30" xfId="0" applyNumberFormat="1" applyBorder="1" applyAlignment="1" applyProtection="1">
      <alignment horizontal="right" vertical="center" indent="1"/>
      <protection locked="0"/>
    </xf>
    <xf numFmtId="0" fontId="8" fillId="0" borderId="30" xfId="0" quotePrefix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16" borderId="30" xfId="0" applyFont="1" applyFill="1" applyBorder="1" applyAlignment="1">
      <alignment horizontal="right" indent="1"/>
    </xf>
    <xf numFmtId="4" fontId="13" fillId="16" borderId="30" xfId="0" applyNumberFormat="1" applyFont="1" applyFill="1" applyBorder="1" applyAlignment="1">
      <alignment horizontal="right" vertical="center" indent="1"/>
    </xf>
    <xf numFmtId="0" fontId="9" fillId="16" borderId="30" xfId="0" applyFont="1" applyFill="1" applyBorder="1" applyAlignment="1">
      <alignment horizontal="center" vertical="center"/>
    </xf>
    <xf numFmtId="0" fontId="0" fillId="0" borderId="0" xfId="0" applyAlignment="1">
      <alignment horizontal="right" indent="2"/>
    </xf>
    <xf numFmtId="4" fontId="13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15" fillId="0" borderId="0" xfId="0" applyFont="1" applyAlignment="1" applyProtection="1">
      <alignment horizontal="right" indent="2"/>
      <protection locked="0"/>
    </xf>
    <xf numFmtId="4" fontId="0" fillId="0" borderId="30" xfId="0" applyNumberFormat="1" applyBorder="1" applyAlignment="1" applyProtection="1">
      <alignment horizontal="left" vertical="center" indent="1"/>
      <protection locked="0"/>
    </xf>
    <xf numFmtId="0" fontId="15" fillId="0" borderId="4" xfId="0" applyFont="1" applyBorder="1" applyAlignment="1" applyProtection="1">
      <alignment horizontal="right" indent="2"/>
      <protection locked="0"/>
    </xf>
    <xf numFmtId="4" fontId="0" fillId="0" borderId="46" xfId="0" applyNumberFormat="1" applyBorder="1" applyAlignment="1" applyProtection="1">
      <alignment horizontal="right" vertical="center" indent="1"/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indent="1"/>
      <protection locked="0"/>
    </xf>
    <xf numFmtId="0" fontId="34" fillId="0" borderId="3" xfId="0" applyFont="1" applyBorder="1" applyAlignment="1" applyProtection="1">
      <alignment horizontal="right" indent="2"/>
      <protection locked="0"/>
    </xf>
    <xf numFmtId="4" fontId="1" fillId="0" borderId="47" xfId="0" applyNumberFormat="1" applyFont="1" applyBorder="1" applyAlignment="1" applyProtection="1">
      <alignment horizontal="right" vertical="center" indent="1"/>
      <protection locked="0"/>
    </xf>
    <xf numFmtId="4" fontId="29" fillId="2" borderId="11" xfId="0" applyNumberFormat="1" applyFont="1" applyFill="1" applyBorder="1" applyAlignment="1">
      <alignment horizontal="left" vertical="center" indent="1"/>
    </xf>
    <xf numFmtId="4" fontId="29" fillId="2" borderId="32" xfId="0" applyNumberFormat="1" applyFont="1" applyFill="1" applyBorder="1" applyAlignment="1">
      <alignment horizontal="right" vertical="center" indent="1"/>
    </xf>
    <xf numFmtId="4" fontId="8" fillId="24" borderId="17" xfId="0" applyNumberFormat="1" applyFont="1" applyFill="1" applyBorder="1" applyAlignment="1" applyProtection="1">
      <alignment horizontal="left" vertical="center" indent="1"/>
      <protection locked="0"/>
    </xf>
    <xf numFmtId="4" fontId="8" fillId="24" borderId="22" xfId="0" applyNumberFormat="1" applyFont="1" applyFill="1" applyBorder="1" applyAlignment="1" applyProtection="1">
      <alignment horizontal="left" vertical="center" indent="1"/>
      <protection locked="0"/>
    </xf>
    <xf numFmtId="4" fontId="8" fillId="24" borderId="27" xfId="0" applyNumberFormat="1" applyFont="1" applyFill="1" applyBorder="1" applyAlignment="1" applyProtection="1">
      <alignment horizontal="left" vertical="center" indent="1"/>
      <protection locked="0"/>
    </xf>
    <xf numFmtId="4" fontId="4" fillId="24" borderId="22" xfId="0" applyNumberFormat="1" applyFont="1" applyFill="1" applyBorder="1" applyAlignment="1" applyProtection="1">
      <alignment horizontal="left" vertical="center" indent="1"/>
      <protection locked="0"/>
    </xf>
    <xf numFmtId="4" fontId="8" fillId="24" borderId="10" xfId="0" applyNumberFormat="1" applyFont="1" applyFill="1" applyBorder="1" applyAlignment="1" applyProtection="1">
      <alignment horizontal="left" vertical="center" indent="1"/>
      <protection locked="0"/>
    </xf>
    <xf numFmtId="4" fontId="9" fillId="24" borderId="11" xfId="0" applyNumberFormat="1" applyFont="1" applyFill="1" applyBorder="1" applyAlignment="1">
      <alignment horizontal="left" vertical="center" indent="1"/>
    </xf>
    <xf numFmtId="4" fontId="8" fillId="16" borderId="17" xfId="0" applyNumberFormat="1" applyFont="1" applyFill="1" applyBorder="1" applyAlignment="1" applyProtection="1">
      <alignment horizontal="left" vertical="center" indent="1"/>
      <protection locked="0"/>
    </xf>
    <xf numFmtId="0" fontId="8" fillId="16" borderId="10" xfId="0" applyFont="1" applyFill="1" applyBorder="1" applyAlignment="1" applyProtection="1">
      <alignment horizontal="left" vertical="center" indent="1"/>
      <protection locked="0"/>
    </xf>
    <xf numFmtId="4" fontId="8" fillId="16" borderId="22" xfId="0" applyNumberFormat="1" applyFont="1" applyFill="1" applyBorder="1" applyAlignment="1" applyProtection="1">
      <alignment horizontal="left" vertical="center" indent="1"/>
      <protection locked="0"/>
    </xf>
    <xf numFmtId="4" fontId="8" fillId="16" borderId="10" xfId="0" applyNumberFormat="1" applyFont="1" applyFill="1" applyBorder="1" applyAlignment="1" applyProtection="1">
      <alignment horizontal="left" vertical="center" indent="1"/>
      <protection locked="0"/>
    </xf>
    <xf numFmtId="4" fontId="9" fillId="16" borderId="11" xfId="0" applyNumberFormat="1" applyFont="1" applyFill="1" applyBorder="1" applyAlignment="1">
      <alignment horizontal="left" vertical="center" indent="1"/>
    </xf>
    <xf numFmtId="4" fontId="29" fillId="12" borderId="11" xfId="0" applyNumberFormat="1" applyFont="1" applyFill="1" applyBorder="1" applyAlignment="1">
      <alignment horizontal="left" vertical="center" indent="1"/>
    </xf>
    <xf numFmtId="4" fontId="29" fillId="12" borderId="32" xfId="0" applyNumberFormat="1" applyFont="1" applyFill="1" applyBorder="1" applyAlignment="1">
      <alignment horizontal="right" vertical="center" indent="1"/>
    </xf>
    <xf numFmtId="4" fontId="9" fillId="2" borderId="32" xfId="0" applyNumberFormat="1" applyFont="1" applyFill="1" applyBorder="1" applyAlignment="1">
      <alignment horizontal="right" vertical="center" indent="1"/>
    </xf>
    <xf numFmtId="4" fontId="9" fillId="24" borderId="32" xfId="0" applyNumberFormat="1" applyFont="1" applyFill="1" applyBorder="1" applyAlignment="1">
      <alignment horizontal="right" vertical="center" indent="1"/>
    </xf>
    <xf numFmtId="4" fontId="29" fillId="22" borderId="36" xfId="0" applyNumberFormat="1" applyFont="1" applyFill="1" applyBorder="1" applyAlignment="1">
      <alignment horizontal="right" vertical="center" indent="1"/>
    </xf>
    <xf numFmtId="4" fontId="0" fillId="14" borderId="32" xfId="0" applyNumberFormat="1" applyFill="1" applyBorder="1" applyAlignment="1">
      <alignment horizontal="right" vertical="center" indent="1"/>
    </xf>
    <xf numFmtId="4" fontId="8" fillId="23" borderId="0" xfId="0" applyNumberFormat="1" applyFont="1" applyFill="1" applyAlignment="1" applyProtection="1">
      <alignment horizontal="center" vertical="center"/>
      <protection locked="0"/>
    </xf>
    <xf numFmtId="4" fontId="4" fillId="23" borderId="0" xfId="0" applyNumberFormat="1" applyFont="1" applyFill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horizontal="center" vertical="center"/>
    </xf>
    <xf numFmtId="4" fontId="8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>
      <alignment horizontal="center" vertical="center"/>
    </xf>
    <xf numFmtId="4" fontId="29" fillId="12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29" fillId="0" borderId="0" xfId="0" applyNumberFormat="1" applyFont="1" applyAlignment="1">
      <alignment horizontal="center" vertical="center"/>
    </xf>
    <xf numFmtId="4" fontId="8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4" fontId="35" fillId="0" borderId="0" xfId="0" applyNumberFormat="1" applyFont="1" applyAlignment="1">
      <alignment horizontal="left" vertical="center"/>
    </xf>
    <xf numFmtId="0" fontId="37" fillId="0" borderId="0" xfId="0" applyFont="1" applyAlignment="1" applyProtection="1">
      <alignment horizontal="left" indent="1"/>
      <protection locked="0"/>
    </xf>
    <xf numFmtId="0" fontId="37" fillId="0" borderId="0" xfId="0" applyFont="1" applyAlignment="1" applyProtection="1">
      <alignment horizontal="right" indent="2"/>
      <protection locked="0"/>
    </xf>
    <xf numFmtId="4" fontId="37" fillId="0" borderId="30" xfId="0" applyNumberFormat="1" applyFont="1" applyBorder="1" applyAlignment="1" applyProtection="1">
      <alignment horizontal="right" vertical="center" indent="1"/>
      <protection locked="0"/>
    </xf>
    <xf numFmtId="4" fontId="8" fillId="0" borderId="54" xfId="0" applyNumberFormat="1" applyFont="1" applyBorder="1" applyAlignment="1" applyProtection="1">
      <alignment horizontal="right" vertical="center" indent="1"/>
      <protection locked="0"/>
    </xf>
    <xf numFmtId="4" fontId="8" fillId="0" borderId="55" xfId="0" applyNumberFormat="1" applyFont="1" applyBorder="1" applyAlignment="1" applyProtection="1">
      <alignment horizontal="right" vertical="center" indent="1"/>
      <protection locked="0"/>
    </xf>
    <xf numFmtId="4" fontId="8" fillId="0" borderId="56" xfId="0" applyNumberFormat="1" applyFont="1" applyBorder="1" applyAlignment="1" applyProtection="1">
      <alignment horizontal="right" vertical="center" indent="1"/>
      <protection locked="0"/>
    </xf>
    <xf numFmtId="4" fontId="4" fillId="0" borderId="55" xfId="0" applyNumberFormat="1" applyFont="1" applyBorder="1" applyAlignment="1" applyProtection="1">
      <alignment horizontal="right" vertical="center" indent="1"/>
      <protection locked="0"/>
    </xf>
    <xf numFmtId="4" fontId="8" fillId="0" borderId="57" xfId="0" applyNumberFormat="1" applyFont="1" applyBorder="1" applyAlignment="1" applyProtection="1">
      <alignment horizontal="right" vertical="center" indent="1"/>
      <protection locked="0"/>
    </xf>
    <xf numFmtId="4" fontId="9" fillId="24" borderId="58" xfId="0" applyNumberFormat="1" applyFont="1" applyFill="1" applyBorder="1" applyAlignment="1">
      <alignment horizontal="right" vertical="center" indent="1"/>
    </xf>
    <xf numFmtId="4" fontId="9" fillId="16" borderId="58" xfId="0" applyNumberFormat="1" applyFont="1" applyFill="1" applyBorder="1" applyAlignment="1">
      <alignment horizontal="right" vertical="center" indent="1"/>
    </xf>
    <xf numFmtId="4" fontId="29" fillId="12" borderId="58" xfId="0" applyNumberFormat="1" applyFont="1" applyFill="1" applyBorder="1" applyAlignment="1">
      <alignment horizontal="right" vertical="center" indent="1"/>
    </xf>
    <xf numFmtId="4" fontId="8" fillId="0" borderId="59" xfId="0" applyNumberFormat="1" applyFont="1" applyBorder="1" applyAlignment="1" applyProtection="1">
      <alignment horizontal="right" vertical="center" indent="1"/>
      <protection locked="0"/>
    </xf>
    <xf numFmtId="4" fontId="8" fillId="0" borderId="60" xfId="0" applyNumberFormat="1" applyFont="1" applyBorder="1" applyAlignment="1" applyProtection="1">
      <alignment horizontal="right" vertical="center" indent="1"/>
      <protection locked="0"/>
    </xf>
    <xf numFmtId="4" fontId="4" fillId="0" borderId="61" xfId="0" applyNumberFormat="1" applyFont="1" applyBorder="1" applyAlignment="1" applyProtection="1">
      <alignment horizontal="right" vertical="center" indent="1"/>
      <protection locked="0"/>
    </xf>
    <xf numFmtId="4" fontId="29" fillId="22" borderId="62" xfId="0" applyNumberFormat="1" applyFont="1" applyFill="1" applyBorder="1" applyAlignment="1">
      <alignment horizontal="right" vertical="center" indent="1"/>
    </xf>
    <xf numFmtId="4" fontId="8" fillId="0" borderId="63" xfId="0" applyNumberFormat="1" applyFont="1" applyBorder="1" applyAlignment="1" applyProtection="1">
      <alignment horizontal="right" vertical="center" indent="1"/>
      <protection locked="0"/>
    </xf>
    <xf numFmtId="4" fontId="4" fillId="0" borderId="54" xfId="0" applyNumberFormat="1" applyFont="1" applyBorder="1" applyAlignment="1" applyProtection="1">
      <alignment horizontal="right" vertical="center" indent="1"/>
      <protection locked="0"/>
    </xf>
    <xf numFmtId="4" fontId="0" fillId="14" borderId="58" xfId="0" applyNumberFormat="1" applyFill="1" applyBorder="1" applyAlignment="1">
      <alignment horizontal="right" vertical="center" indent="1"/>
    </xf>
    <xf numFmtId="4" fontId="29" fillId="2" borderId="58" xfId="0" applyNumberFormat="1" applyFont="1" applyFill="1" applyBorder="1" applyAlignment="1">
      <alignment horizontal="right" vertical="center" indent="1"/>
    </xf>
    <xf numFmtId="4" fontId="9" fillId="0" borderId="58" xfId="0" applyNumberFormat="1" applyFont="1" applyBorder="1" applyAlignment="1">
      <alignment horizontal="right" vertical="center" indent="1"/>
    </xf>
    <xf numFmtId="4" fontId="29" fillId="0" borderId="58" xfId="0" applyNumberFormat="1" applyFont="1" applyBorder="1" applyAlignment="1">
      <alignment horizontal="right" vertical="center" indent="1"/>
    </xf>
    <xf numFmtId="4" fontId="29" fillId="0" borderId="62" xfId="0" applyNumberFormat="1" applyFont="1" applyBorder="1" applyAlignment="1">
      <alignment horizontal="right" vertical="center" indent="1"/>
    </xf>
    <xf numFmtId="4" fontId="0" fillId="0" borderId="58" xfId="0" applyNumberFormat="1" applyBorder="1" applyAlignment="1">
      <alignment horizontal="right" vertical="center" indent="1"/>
    </xf>
    <xf numFmtId="0" fontId="0" fillId="0" borderId="57" xfId="0" applyBorder="1" applyAlignment="1" applyProtection="1">
      <alignment horizontal="right" indent="1"/>
      <protection locked="0"/>
    </xf>
    <xf numFmtId="167" fontId="1" fillId="2" borderId="65" xfId="0" applyNumberFormat="1" applyFont="1" applyFill="1" applyBorder="1" applyAlignment="1">
      <alignment horizontal="center" vertical="center"/>
    </xf>
    <xf numFmtId="4" fontId="8" fillId="24" borderId="17" xfId="0" applyNumberFormat="1" applyFont="1" applyFill="1" applyBorder="1" applyAlignment="1" applyProtection="1">
      <alignment horizontal="right" vertical="center" indent="1"/>
      <protection locked="0"/>
    </xf>
    <xf numFmtId="4" fontId="8" fillId="24" borderId="22" xfId="0" applyNumberFormat="1" applyFont="1" applyFill="1" applyBorder="1" applyAlignment="1" applyProtection="1">
      <alignment horizontal="right" vertical="center" indent="1"/>
      <protection locked="0"/>
    </xf>
    <xf numFmtId="4" fontId="8" fillId="24" borderId="27" xfId="0" applyNumberFormat="1" applyFont="1" applyFill="1" applyBorder="1" applyAlignment="1" applyProtection="1">
      <alignment horizontal="right" vertical="center" indent="1"/>
      <protection locked="0"/>
    </xf>
    <xf numFmtId="4" fontId="4" fillId="24" borderId="22" xfId="0" applyNumberFormat="1" applyFont="1" applyFill="1" applyBorder="1" applyAlignment="1" applyProtection="1">
      <alignment horizontal="right" vertical="center" indent="1"/>
      <protection locked="0"/>
    </xf>
    <xf numFmtId="4" fontId="8" fillId="24" borderId="10" xfId="0" applyNumberFormat="1" applyFont="1" applyFill="1" applyBorder="1" applyAlignment="1" applyProtection="1">
      <alignment horizontal="right" vertical="center" indent="1"/>
      <protection locked="0"/>
    </xf>
    <xf numFmtId="4" fontId="9" fillId="24" borderId="50" xfId="0" applyNumberFormat="1" applyFont="1" applyFill="1" applyBorder="1" applyAlignment="1">
      <alignment horizontal="right" vertical="center" indent="1"/>
    </xf>
    <xf numFmtId="4" fontId="8" fillId="16" borderId="17" xfId="0" applyNumberFormat="1" applyFont="1" applyFill="1" applyBorder="1" applyAlignment="1" applyProtection="1">
      <alignment horizontal="right" vertical="center" indent="1"/>
      <protection locked="0"/>
    </xf>
    <xf numFmtId="4" fontId="8" fillId="16" borderId="22" xfId="0" applyNumberFormat="1" applyFont="1" applyFill="1" applyBorder="1" applyAlignment="1" applyProtection="1">
      <alignment horizontal="right" vertical="center" indent="1"/>
      <protection locked="0"/>
    </xf>
    <xf numFmtId="4" fontId="8" fillId="16" borderId="10" xfId="0" applyNumberFormat="1" applyFont="1" applyFill="1" applyBorder="1" applyAlignment="1" applyProtection="1">
      <alignment horizontal="right" vertical="center" indent="1"/>
      <protection locked="0"/>
    </xf>
    <xf numFmtId="4" fontId="9" fillId="16" borderId="50" xfId="0" applyNumberFormat="1" applyFont="1" applyFill="1" applyBorder="1" applyAlignment="1">
      <alignment horizontal="right" vertical="center" indent="1"/>
    </xf>
    <xf numFmtId="168" fontId="9" fillId="16" borderId="70" xfId="2" applyNumberFormat="1" applyFont="1" applyFill="1" applyBorder="1" applyAlignment="1">
      <alignment horizontal="right" vertical="center" indent="1"/>
    </xf>
    <xf numFmtId="4" fontId="29" fillId="12" borderId="50" xfId="0" applyNumberFormat="1" applyFont="1" applyFill="1" applyBorder="1" applyAlignment="1">
      <alignment horizontal="right" vertical="center" indent="1"/>
    </xf>
    <xf numFmtId="168" fontId="9" fillId="12" borderId="70" xfId="2" applyNumberFormat="1" applyFont="1" applyFill="1" applyBorder="1" applyAlignment="1">
      <alignment horizontal="right" vertical="center" indent="1"/>
    </xf>
    <xf numFmtId="4" fontId="8" fillId="22" borderId="10" xfId="0" applyNumberFormat="1" applyFont="1" applyFill="1" applyBorder="1" applyAlignment="1" applyProtection="1">
      <alignment horizontal="right" vertical="center" indent="1"/>
      <protection locked="0"/>
    </xf>
    <xf numFmtId="4" fontId="8" fillId="22" borderId="12" xfId="0" applyNumberFormat="1" applyFont="1" applyFill="1" applyBorder="1" applyAlignment="1" applyProtection="1">
      <alignment horizontal="right" vertical="center" indent="1"/>
      <protection locked="0"/>
    </xf>
    <xf numFmtId="4" fontId="8" fillId="22" borderId="42" xfId="0" applyNumberFormat="1" applyFont="1" applyFill="1" applyBorder="1" applyAlignment="1" applyProtection="1">
      <alignment horizontal="right" vertical="center" indent="1"/>
      <protection locked="0"/>
    </xf>
    <xf numFmtId="4" fontId="4" fillId="22" borderId="44" xfId="0" applyNumberFormat="1" applyFont="1" applyFill="1" applyBorder="1" applyAlignment="1" applyProtection="1">
      <alignment horizontal="right" vertical="center" indent="1"/>
      <protection locked="0"/>
    </xf>
    <xf numFmtId="4" fontId="29" fillId="22" borderId="74" xfId="0" applyNumberFormat="1" applyFont="1" applyFill="1" applyBorder="1" applyAlignment="1">
      <alignment horizontal="right" vertical="center" indent="1"/>
    </xf>
    <xf numFmtId="168" fontId="9" fillId="22" borderId="70" xfId="2" applyNumberFormat="1" applyFont="1" applyFill="1" applyBorder="1" applyAlignment="1">
      <alignment horizontal="right" vertical="center" indent="1"/>
    </xf>
    <xf numFmtId="4" fontId="29" fillId="2" borderId="50" xfId="0" applyNumberFormat="1" applyFont="1" applyFill="1" applyBorder="1" applyAlignment="1">
      <alignment horizontal="right" vertical="center" indent="1"/>
    </xf>
    <xf numFmtId="168" fontId="9" fillId="2" borderId="70" xfId="2" applyNumberFormat="1" applyFont="1" applyFill="1" applyBorder="1" applyAlignment="1">
      <alignment horizontal="right" vertical="center" indent="1"/>
    </xf>
    <xf numFmtId="0" fontId="0" fillId="0" borderId="10" xfId="0" applyBorder="1" applyAlignment="1" applyProtection="1">
      <alignment horizontal="right" indent="2"/>
      <protection locked="0"/>
    </xf>
    <xf numFmtId="0" fontId="1" fillId="0" borderId="69" xfId="0" applyFont="1" applyBorder="1" applyAlignment="1" applyProtection="1">
      <alignment horizontal="right" indent="1"/>
      <protection locked="0"/>
    </xf>
    <xf numFmtId="168" fontId="36" fillId="16" borderId="67" xfId="2" applyNumberFormat="1" applyFont="1" applyFill="1" applyBorder="1" applyAlignment="1" applyProtection="1">
      <alignment horizontal="center" vertical="center"/>
      <protection locked="0"/>
    </xf>
    <xf numFmtId="168" fontId="36" fillId="22" borderId="69" xfId="2" applyNumberFormat="1" applyFont="1" applyFill="1" applyBorder="1" applyAlignment="1" applyProtection="1">
      <alignment horizontal="right" vertical="center" indent="1"/>
      <protection locked="0"/>
    </xf>
    <xf numFmtId="168" fontId="36" fillId="22" borderId="71" xfId="2" applyNumberFormat="1" applyFont="1" applyFill="1" applyBorder="1" applyAlignment="1" applyProtection="1">
      <alignment horizontal="right" vertical="center" indent="1"/>
      <protection locked="0"/>
    </xf>
    <xf numFmtId="168" fontId="36" fillId="22" borderId="72" xfId="2" applyNumberFormat="1" applyFont="1" applyFill="1" applyBorder="1" applyAlignment="1" applyProtection="1">
      <alignment horizontal="right" vertical="center" indent="1"/>
      <protection locked="0"/>
    </xf>
    <xf numFmtId="168" fontId="39" fillId="22" borderId="73" xfId="2" applyNumberFormat="1" applyFont="1" applyFill="1" applyBorder="1" applyAlignment="1" applyProtection="1">
      <alignment horizontal="right" vertical="center" indent="1"/>
      <protection locked="0"/>
    </xf>
    <xf numFmtId="4" fontId="8" fillId="25" borderId="28" xfId="0" applyNumberFormat="1" applyFont="1" applyFill="1" applyBorder="1" applyAlignment="1" applyProtection="1">
      <alignment horizontal="left" vertical="center" indent="1"/>
      <protection locked="0"/>
    </xf>
    <xf numFmtId="4" fontId="8" fillId="25" borderId="28" xfId="0" applyNumberFormat="1" applyFont="1" applyFill="1" applyBorder="1" applyAlignment="1" applyProtection="1">
      <alignment horizontal="right" vertical="center" indent="1"/>
      <protection locked="0"/>
    </xf>
    <xf numFmtId="4" fontId="4" fillId="25" borderId="17" xfId="0" applyNumberFormat="1" applyFont="1" applyFill="1" applyBorder="1" applyAlignment="1" applyProtection="1">
      <alignment horizontal="left" vertical="center" indent="1"/>
      <protection locked="0"/>
    </xf>
    <xf numFmtId="4" fontId="4" fillId="25" borderId="17" xfId="0" applyNumberFormat="1" applyFont="1" applyFill="1" applyBorder="1" applyAlignment="1" applyProtection="1">
      <alignment horizontal="right" vertical="center" indent="1"/>
      <protection locked="0"/>
    </xf>
    <xf numFmtId="4" fontId="8" fillId="25" borderId="10" xfId="0" applyNumberFormat="1" applyFont="1" applyFill="1" applyBorder="1" applyAlignment="1" applyProtection="1">
      <alignment horizontal="left" vertical="center" indent="1"/>
      <protection locked="0"/>
    </xf>
    <xf numFmtId="4" fontId="8" fillId="25" borderId="10" xfId="0" applyNumberFormat="1" applyFont="1" applyFill="1" applyBorder="1" applyAlignment="1" applyProtection="1">
      <alignment horizontal="right" vertical="center" indent="1"/>
      <protection locked="0"/>
    </xf>
    <xf numFmtId="4" fontId="1" fillId="25" borderId="11" xfId="0" applyNumberFormat="1" applyFont="1" applyFill="1" applyBorder="1" applyAlignment="1">
      <alignment horizontal="left" vertical="center" indent="1"/>
    </xf>
    <xf numFmtId="168" fontId="9" fillId="25" borderId="70" xfId="2" applyNumberFormat="1" applyFont="1" applyFill="1" applyBorder="1" applyAlignment="1">
      <alignment horizontal="right" vertical="center" indent="1"/>
    </xf>
    <xf numFmtId="168" fontId="36" fillId="25" borderId="69" xfId="2" applyNumberFormat="1" applyFont="1" applyFill="1" applyBorder="1" applyAlignment="1" applyProtection="1">
      <alignment horizontal="right" vertical="center" indent="1"/>
      <protection locked="0"/>
    </xf>
    <xf numFmtId="0" fontId="0" fillId="0" borderId="5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26" borderId="77" xfId="0" applyFill="1" applyBorder="1" applyAlignment="1">
      <alignment vertical="center"/>
    </xf>
    <xf numFmtId="0" fontId="0" fillId="26" borderId="51" xfId="0" applyFill="1" applyBorder="1" applyAlignment="1">
      <alignment vertical="center"/>
    </xf>
    <xf numFmtId="0" fontId="0" fillId="26" borderId="76" xfId="0" applyFill="1" applyBorder="1" applyAlignment="1">
      <alignment vertical="center"/>
    </xf>
    <xf numFmtId="4" fontId="8" fillId="25" borderId="17" xfId="0" applyNumberFormat="1" applyFont="1" applyFill="1" applyBorder="1" applyAlignment="1" applyProtection="1">
      <alignment horizontal="left" vertical="center" indent="1"/>
      <protection locked="0"/>
    </xf>
    <xf numFmtId="4" fontId="4" fillId="16" borderId="10" xfId="0" applyNumberFormat="1" applyFont="1" applyFill="1" applyBorder="1" applyAlignment="1" applyProtection="1">
      <alignment horizontal="left" vertical="center" indent="1"/>
      <protection locked="0"/>
    </xf>
    <xf numFmtId="0" fontId="8" fillId="16" borderId="29" xfId="0" applyFont="1" applyFill="1" applyBorder="1" applyAlignment="1" applyProtection="1">
      <alignment horizontal="left" indent="1"/>
      <protection locked="0"/>
    </xf>
    <xf numFmtId="4" fontId="1" fillId="16" borderId="11" xfId="0" applyNumberFormat="1" applyFont="1" applyFill="1" applyBorder="1" applyAlignment="1">
      <alignment horizontal="left" vertical="center" indent="1"/>
    </xf>
    <xf numFmtId="4" fontId="29" fillId="10" borderId="11" xfId="0" applyNumberFormat="1" applyFont="1" applyFill="1" applyBorder="1" applyAlignment="1">
      <alignment horizontal="left" vertical="center" wrapText="1" indent="1"/>
    </xf>
    <xf numFmtId="4" fontId="29" fillId="11" borderId="11" xfId="0" applyNumberFormat="1" applyFont="1" applyFill="1" applyBorder="1" applyAlignment="1">
      <alignment horizontal="left" vertical="center" indent="1"/>
    </xf>
    <xf numFmtId="4" fontId="29" fillId="19" borderId="11" xfId="0" applyNumberFormat="1" applyFont="1" applyFill="1" applyBorder="1" applyAlignment="1">
      <alignment horizontal="left" vertical="center" wrapText="1" indent="1"/>
    </xf>
    <xf numFmtId="4" fontId="29" fillId="13" borderId="11" xfId="0" applyNumberFormat="1" applyFont="1" applyFill="1" applyBorder="1" applyAlignment="1">
      <alignment horizontal="left" vertical="center" indent="1"/>
    </xf>
    <xf numFmtId="4" fontId="29" fillId="0" borderId="0" xfId="0" applyNumberFormat="1" applyFont="1" applyAlignment="1" applyProtection="1">
      <alignment horizontal="center" vertical="center"/>
      <protection locked="0"/>
    </xf>
    <xf numFmtId="4" fontId="29" fillId="0" borderId="0" xfId="0" applyNumberFormat="1" applyFont="1" applyAlignment="1">
      <alignment vertical="center"/>
    </xf>
    <xf numFmtId="4" fontId="29" fillId="10" borderId="32" xfId="0" applyNumberFormat="1" applyFont="1" applyFill="1" applyBorder="1" applyAlignment="1">
      <alignment horizontal="right" vertical="center" indent="1"/>
    </xf>
    <xf numFmtId="4" fontId="4" fillId="0" borderId="30" xfId="0" applyNumberFormat="1" applyFont="1" applyBorder="1" applyAlignment="1" applyProtection="1">
      <alignment horizontal="right" vertical="center" indent="1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8" fillId="0" borderId="41" xfId="0" applyNumberFormat="1" applyFont="1" applyBorder="1" applyAlignment="1" applyProtection="1">
      <alignment horizontal="right" vertical="center" indent="1"/>
      <protection locked="0"/>
    </xf>
    <xf numFmtId="4" fontId="30" fillId="0" borderId="32" xfId="0" applyNumberFormat="1" applyFont="1" applyBorder="1" applyAlignment="1">
      <alignment horizontal="right" vertical="center" indent="1"/>
    </xf>
    <xf numFmtId="4" fontId="30" fillId="0" borderId="36" xfId="0" applyNumberFormat="1" applyFont="1" applyBorder="1" applyAlignment="1">
      <alignment horizontal="right" vertical="center" indent="1"/>
    </xf>
    <xf numFmtId="4" fontId="29" fillId="19" borderId="32" xfId="0" applyNumberFormat="1" applyFont="1" applyFill="1" applyBorder="1" applyAlignment="1">
      <alignment horizontal="right" vertical="center" indent="1"/>
    </xf>
    <xf numFmtId="4" fontId="8" fillId="0" borderId="79" xfId="0" applyNumberFormat="1" applyFont="1" applyBorder="1" applyAlignment="1" applyProtection="1">
      <alignment horizontal="right" vertical="center" indent="1"/>
      <protection locked="0"/>
    </xf>
    <xf numFmtId="4" fontId="29" fillId="13" borderId="32" xfId="0" applyNumberFormat="1" applyFont="1" applyFill="1" applyBorder="1" applyAlignment="1">
      <alignment horizontal="right" vertical="center" indent="1"/>
    </xf>
    <xf numFmtId="4" fontId="8" fillId="25" borderId="17" xfId="0" applyNumberFormat="1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Alignment="1" applyProtection="1">
      <alignment horizontal="right" vertical="center" indent="1"/>
      <protection locked="0"/>
    </xf>
    <xf numFmtId="168" fontId="39" fillId="25" borderId="69" xfId="2" applyNumberFormat="1" applyFont="1" applyFill="1" applyBorder="1" applyAlignment="1" applyProtection="1">
      <alignment horizontal="right" vertical="center" indent="1"/>
      <protection locked="0"/>
    </xf>
    <xf numFmtId="4" fontId="4" fillId="0" borderId="63" xfId="0" applyNumberFormat="1" applyFont="1" applyBorder="1" applyAlignment="1" applyProtection="1">
      <alignment horizontal="right" vertical="center" indent="1"/>
      <protection locked="0"/>
    </xf>
    <xf numFmtId="164" fontId="0" fillId="2" borderId="53" xfId="0" quotePrefix="1" applyNumberFormat="1" applyFill="1" applyBorder="1" applyAlignment="1">
      <alignment horizontal="center" vertical="center"/>
    </xf>
    <xf numFmtId="164" fontId="0" fillId="2" borderId="39" xfId="0" quotePrefix="1" applyNumberFormat="1" applyFill="1" applyBorder="1" applyAlignment="1">
      <alignment horizontal="center" vertical="center"/>
    </xf>
    <xf numFmtId="164" fontId="0" fillId="26" borderId="39" xfId="0" quotePrefix="1" applyNumberForma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5" fontId="0" fillId="25" borderId="50" xfId="0" applyNumberFormat="1" applyFill="1" applyBorder="1" applyAlignment="1">
      <alignment horizontal="right" vertical="center" inden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Continuous" vertical="center"/>
    </xf>
    <xf numFmtId="0" fontId="1" fillId="0" borderId="83" xfId="0" applyFont="1" applyBorder="1" applyAlignment="1">
      <alignment horizontal="centerContinuous" vertical="center"/>
    </xf>
    <xf numFmtId="0" fontId="1" fillId="0" borderId="84" xfId="0" applyFont="1" applyBorder="1" applyAlignment="1">
      <alignment horizontal="centerContinuous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26" borderId="86" xfId="0" applyFill="1" applyBorder="1" applyAlignment="1">
      <alignment vertical="center"/>
    </xf>
    <xf numFmtId="0" fontId="0" fillId="26" borderId="85" xfId="0" applyFill="1" applyBorder="1" applyAlignment="1">
      <alignment vertical="center"/>
    </xf>
    <xf numFmtId="0" fontId="0" fillId="26" borderId="87" xfId="0" applyFill="1" applyBorder="1" applyAlignment="1">
      <alignment vertical="center"/>
    </xf>
    <xf numFmtId="168" fontId="36" fillId="24" borderId="66" xfId="2" applyNumberFormat="1" applyFont="1" applyFill="1" applyBorder="1" applyAlignment="1" applyProtection="1">
      <alignment horizontal="right" vertical="center" indent="1"/>
      <protection locked="0"/>
    </xf>
    <xf numFmtId="168" fontId="36" fillId="24" borderId="67" xfId="2" applyNumberFormat="1" applyFont="1" applyFill="1" applyBorder="1" applyAlignment="1" applyProtection="1">
      <alignment horizontal="right" vertical="center" indent="1"/>
      <protection locked="0"/>
    </xf>
    <xf numFmtId="168" fontId="36" fillId="24" borderId="68" xfId="2" applyNumberFormat="1" applyFont="1" applyFill="1" applyBorder="1" applyAlignment="1" applyProtection="1">
      <alignment horizontal="right" vertical="center" indent="1"/>
      <protection locked="0"/>
    </xf>
    <xf numFmtId="168" fontId="39" fillId="24" borderId="67" xfId="2" applyNumberFormat="1" applyFont="1" applyFill="1" applyBorder="1" applyAlignment="1" applyProtection="1">
      <alignment horizontal="right" vertical="center" indent="1"/>
      <protection locked="0"/>
    </xf>
    <xf numFmtId="168" fontId="36" fillId="24" borderId="69" xfId="2" applyNumberFormat="1" applyFont="1" applyFill="1" applyBorder="1" applyAlignment="1" applyProtection="1">
      <alignment horizontal="right" vertical="center" indent="1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4" fontId="41" fillId="11" borderId="52" xfId="0" applyNumberFormat="1" applyFont="1" applyFill="1" applyBorder="1" applyAlignment="1" applyProtection="1">
      <alignment horizontal="left" vertical="center" indent="1"/>
      <protection locked="0"/>
    </xf>
    <xf numFmtId="4" fontId="41" fillId="11" borderId="52" xfId="0" applyNumberFormat="1" applyFont="1" applyFill="1" applyBorder="1" applyAlignment="1" applyProtection="1">
      <alignment horizontal="right" vertical="center" indent="1"/>
      <protection locked="0"/>
    </xf>
    <xf numFmtId="4" fontId="42" fillId="11" borderId="75" xfId="0" applyNumberFormat="1" applyFont="1" applyFill="1" applyBorder="1" applyAlignment="1" applyProtection="1">
      <alignment horizontal="right" vertical="center" indent="1"/>
      <protection locked="0"/>
    </xf>
    <xf numFmtId="4" fontId="41" fillId="11" borderId="64" xfId="0" applyNumberFormat="1" applyFont="1" applyFill="1" applyBorder="1" applyAlignment="1" applyProtection="1">
      <alignment horizontal="right" vertical="center" indent="1"/>
      <protection locked="0"/>
    </xf>
    <xf numFmtId="4" fontId="41" fillId="11" borderId="51" xfId="0" applyNumberFormat="1" applyFont="1" applyFill="1" applyBorder="1" applyAlignment="1" applyProtection="1">
      <alignment horizontal="right" vertical="center" indent="1"/>
      <protection locked="0"/>
    </xf>
    <xf numFmtId="4" fontId="15" fillId="0" borderId="21" xfId="0" applyNumberFormat="1" applyFont="1" applyBorder="1" applyAlignment="1" applyProtection="1">
      <alignment vertical="center"/>
      <protection locked="0"/>
    </xf>
    <xf numFmtId="164" fontId="0" fillId="26" borderId="39" xfId="0" applyNumberFormat="1" applyFill="1" applyBorder="1" applyAlignment="1">
      <alignment horizontal="center" vertical="center"/>
    </xf>
    <xf numFmtId="3" fontId="8" fillId="0" borderId="30" xfId="0" applyNumberFormat="1" applyFont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 applyProtection="1">
      <alignment horizontal="center" vertic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0" fillId="0" borderId="32" xfId="0" applyNumberFormat="1" applyBorder="1" applyAlignment="1">
      <alignment horizontal="center" vertical="center"/>
    </xf>
    <xf numFmtId="3" fontId="29" fillId="10" borderId="32" xfId="0" applyNumberFormat="1" applyFont="1" applyFill="1" applyBorder="1" applyAlignment="1">
      <alignment horizontal="center" vertical="center"/>
    </xf>
    <xf numFmtId="3" fontId="8" fillId="0" borderId="37" xfId="0" applyNumberFormat="1" applyFont="1" applyBorder="1" applyAlignment="1" applyProtection="1">
      <alignment horizontal="center" vertical="center"/>
      <protection locked="0"/>
    </xf>
    <xf numFmtId="3" fontId="29" fillId="19" borderId="32" xfId="0" applyNumberFormat="1" applyFont="1" applyFill="1" applyBorder="1" applyAlignment="1">
      <alignment horizontal="center" vertical="center"/>
    </xf>
    <xf numFmtId="3" fontId="8" fillId="0" borderId="79" xfId="0" applyNumberFormat="1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8" fillId="0" borderId="30" xfId="0" applyNumberFormat="1" applyFont="1" applyBorder="1" applyAlignment="1" applyProtection="1">
      <alignment horizontal="center"/>
      <protection locked="0"/>
    </xf>
    <xf numFmtId="3" fontId="29" fillId="13" borderId="32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 applyProtection="1">
      <alignment horizontal="center" vertical="center"/>
      <protection locked="0"/>
    </xf>
    <xf numFmtId="3" fontId="8" fillId="0" borderId="55" xfId="0" applyNumberFormat="1" applyFont="1" applyBorder="1" applyAlignment="1" applyProtection="1">
      <alignment horizontal="center" vertical="center"/>
      <protection locked="0"/>
    </xf>
    <xf numFmtId="3" fontId="8" fillId="0" borderId="31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9" fillId="24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 applyProtection="1">
      <alignment horizontal="center" vertical="center"/>
      <protection locked="0"/>
    </xf>
    <xf numFmtId="3" fontId="9" fillId="16" borderId="32" xfId="0" applyNumberFormat="1" applyFont="1" applyFill="1" applyBorder="1" applyAlignment="1">
      <alignment horizontal="center" vertical="center"/>
    </xf>
    <xf numFmtId="3" fontId="29" fillId="12" borderId="32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 applyProtection="1">
      <alignment horizontal="center" vertical="center"/>
      <protection locked="0"/>
    </xf>
    <xf numFmtId="3" fontId="8" fillId="0" borderId="43" xfId="0" applyNumberFormat="1" applyFont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 applyProtection="1">
      <alignment horizontal="center" vertical="center"/>
      <protection locked="0"/>
    </xf>
    <xf numFmtId="3" fontId="29" fillId="22" borderId="36" xfId="0" applyNumberFormat="1" applyFont="1" applyFill="1" applyBorder="1" applyAlignment="1">
      <alignment horizontal="center" vertical="center"/>
    </xf>
    <xf numFmtId="3" fontId="4" fillId="0" borderId="54" xfId="0" applyNumberFormat="1" applyFont="1" applyBorder="1" applyAlignment="1" applyProtection="1">
      <alignment horizontal="center" vertical="center"/>
      <protection locked="0"/>
    </xf>
    <xf numFmtId="3" fontId="0" fillId="14" borderId="32" xfId="0" applyNumberFormat="1" applyFill="1" applyBorder="1" applyAlignment="1">
      <alignment horizontal="center" vertical="center"/>
    </xf>
    <xf numFmtId="3" fontId="29" fillId="2" borderId="32" xfId="0" applyNumberFormat="1" applyFont="1" applyFill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1" fillId="0" borderId="47" xfId="0" applyNumberFormat="1" applyFont="1" applyBorder="1" applyAlignment="1" applyProtection="1">
      <alignment horizontal="center" vertical="center"/>
      <protection locked="0"/>
    </xf>
    <xf numFmtId="3" fontId="37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4" fontId="14" fillId="0" borderId="30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 applyProtection="1">
      <alignment horizontal="center" vertical="center"/>
      <protection locked="0"/>
    </xf>
    <xf numFmtId="4" fontId="8" fillId="0" borderId="55" xfId="0" applyNumberFormat="1" applyFont="1" applyBorder="1" applyAlignment="1" applyProtection="1">
      <alignment horizontal="center" vertical="center"/>
      <protection locked="0"/>
    </xf>
    <xf numFmtId="4" fontId="8" fillId="0" borderId="31" xfId="0" applyNumberFormat="1" applyFont="1" applyBorder="1" applyAlignment="1" applyProtection="1">
      <alignment horizontal="center" vertical="center"/>
      <protection locked="0"/>
    </xf>
    <xf numFmtId="4" fontId="4" fillId="0" borderId="33" xfId="0" applyNumberFormat="1" applyFont="1" applyBorder="1" applyAlignment="1" applyProtection="1">
      <alignment horizontal="center" vertical="center"/>
      <protection locked="0"/>
    </xf>
    <xf numFmtId="4" fontId="8" fillId="0" borderId="30" xfId="0" applyNumberFormat="1" applyFont="1" applyBorder="1" applyAlignment="1" applyProtection="1">
      <alignment horizontal="center" vertical="center"/>
      <protection locked="0"/>
    </xf>
    <xf numFmtId="4" fontId="9" fillId="24" borderId="32" xfId="0" applyNumberFormat="1" applyFont="1" applyFill="1" applyBorder="1" applyAlignment="1">
      <alignment horizontal="center" vertical="center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9" fillId="16" borderId="32" xfId="0" applyNumberFormat="1" applyFont="1" applyFill="1" applyBorder="1" applyAlignment="1">
      <alignment horizontal="center" vertical="center"/>
    </xf>
    <xf numFmtId="4" fontId="29" fillId="12" borderId="32" xfId="0" applyNumberFormat="1" applyFont="1" applyFill="1" applyBorder="1" applyAlignment="1">
      <alignment horizontal="center" vertical="center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43" xfId="0" applyNumberFormat="1" applyFont="1" applyBorder="1" applyAlignment="1" applyProtection="1">
      <alignment horizontal="center" vertical="center"/>
      <protection locked="0"/>
    </xf>
    <xf numFmtId="4" fontId="4" fillId="0" borderId="45" xfId="0" applyNumberFormat="1" applyFont="1" applyBorder="1" applyAlignment="1" applyProtection="1">
      <alignment horizontal="center" vertical="center"/>
      <protection locked="0"/>
    </xf>
    <xf numFmtId="4" fontId="29" fillId="22" borderId="36" xfId="0" applyNumberFormat="1" applyFont="1" applyFill="1" applyBorder="1" applyAlignment="1">
      <alignment horizontal="center" vertical="center"/>
    </xf>
    <xf numFmtId="4" fontId="8" fillId="0" borderId="37" xfId="0" applyNumberFormat="1" applyFont="1" applyBorder="1" applyAlignment="1" applyProtection="1">
      <alignment horizontal="center" vertical="center"/>
      <protection locked="0"/>
    </xf>
    <xf numFmtId="4" fontId="4" fillId="0" borderId="54" xfId="0" applyNumberFormat="1" applyFont="1" applyBorder="1" applyAlignment="1" applyProtection="1">
      <alignment horizontal="center" vertical="center"/>
      <protection locked="0"/>
    </xf>
    <xf numFmtId="4" fontId="0" fillId="14" borderId="32" xfId="0" applyNumberFormat="1" applyFill="1" applyBorder="1" applyAlignment="1">
      <alignment horizontal="center" vertical="center"/>
    </xf>
    <xf numFmtId="4" fontId="29" fillId="2" borderId="32" xfId="0" applyNumberFormat="1" applyFont="1" applyFill="1" applyBorder="1" applyAlignment="1">
      <alignment horizontal="center" vertical="center"/>
    </xf>
    <xf numFmtId="4" fontId="4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4" fontId="0" fillId="0" borderId="32" xfId="0" applyNumberFormat="1" applyBorder="1" applyAlignment="1">
      <alignment horizontal="center" vertical="center"/>
    </xf>
    <xf numFmtId="4" fontId="29" fillId="10" borderId="32" xfId="0" applyNumberFormat="1" applyFont="1" applyFill="1" applyBorder="1" applyAlignment="1">
      <alignment horizontal="center" vertical="center"/>
    </xf>
    <xf numFmtId="4" fontId="4" fillId="0" borderId="41" xfId="0" applyNumberFormat="1" applyFont="1" applyBorder="1" applyAlignment="1" applyProtection="1">
      <alignment horizontal="center" vertical="center"/>
      <protection locked="0"/>
    </xf>
    <xf numFmtId="4" fontId="30" fillId="0" borderId="32" xfId="0" applyNumberFormat="1" applyFont="1" applyBorder="1" applyAlignment="1">
      <alignment horizontal="center" vertical="center"/>
    </xf>
    <xf numFmtId="4" fontId="29" fillId="19" borderId="32" xfId="0" applyNumberFormat="1" applyFont="1" applyFill="1" applyBorder="1" applyAlignment="1">
      <alignment horizontal="center" vertical="center"/>
    </xf>
    <xf numFmtId="4" fontId="8" fillId="0" borderId="79" xfId="0" applyNumberFormat="1" applyFont="1" applyBorder="1" applyAlignment="1" applyProtection="1">
      <alignment horizontal="center" vertical="center"/>
      <protection locked="0"/>
    </xf>
    <xf numFmtId="4" fontId="8" fillId="0" borderId="41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4" fontId="29" fillId="13" borderId="32" xfId="0" applyNumberFormat="1" applyFont="1" applyFill="1" applyBorder="1" applyAlignment="1">
      <alignment horizontal="center" vertical="center"/>
    </xf>
    <xf numFmtId="4" fontId="9" fillId="2" borderId="32" xfId="0" applyNumberFormat="1" applyFont="1" applyFill="1" applyBorder="1" applyAlignment="1">
      <alignment horizontal="center" vertical="center"/>
    </xf>
    <xf numFmtId="4" fontId="0" fillId="0" borderId="30" xfId="0" applyNumberFormat="1" applyBorder="1" applyAlignment="1" applyProtection="1">
      <alignment horizontal="center" vertical="center"/>
      <protection locked="0"/>
    </xf>
    <xf numFmtId="4" fontId="0" fillId="0" borderId="46" xfId="0" applyNumberFormat="1" applyBorder="1" applyAlignment="1" applyProtection="1">
      <alignment horizontal="center" vertical="center"/>
      <protection locked="0"/>
    </xf>
    <xf numFmtId="4" fontId="1" fillId="0" borderId="47" xfId="0" applyNumberFormat="1" applyFont="1" applyBorder="1" applyAlignment="1" applyProtection="1">
      <alignment horizontal="center" vertical="center"/>
      <protection locked="0"/>
    </xf>
    <xf numFmtId="4" fontId="37" fillId="0" borderId="30" xfId="0" applyNumberFormat="1" applyFont="1" applyBorder="1" applyAlignment="1" applyProtection="1">
      <alignment horizontal="center" vertical="center"/>
      <protection locked="0"/>
    </xf>
    <xf numFmtId="3" fontId="8" fillId="0" borderId="33" xfId="0" applyNumberFormat="1" applyFont="1" applyBorder="1" applyAlignment="1" applyProtection="1">
      <alignment horizontal="left" vertical="center" indent="1"/>
      <protection locked="0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9" fontId="0" fillId="0" borderId="91" xfId="2" applyFont="1" applyBorder="1" applyAlignment="1">
      <alignment horizontal="center" vertical="center"/>
    </xf>
    <xf numFmtId="9" fontId="0" fillId="0" borderId="91" xfId="0" applyNumberFormat="1" applyBorder="1" applyAlignment="1">
      <alignment horizontal="center" vertical="center"/>
    </xf>
    <xf numFmtId="9" fontId="0" fillId="0" borderId="92" xfId="0" applyNumberFormat="1" applyBorder="1" applyAlignment="1">
      <alignment horizontal="center" vertical="center"/>
    </xf>
    <xf numFmtId="0" fontId="1" fillId="0" borderId="88" xfId="0" applyFont="1" applyBorder="1" applyAlignment="1">
      <alignment horizontal="centerContinuous" vertical="center"/>
    </xf>
    <xf numFmtId="9" fontId="0" fillId="0" borderId="90" xfId="2" applyFont="1" applyBorder="1" applyAlignment="1">
      <alignment horizontal="center" vertical="center"/>
    </xf>
    <xf numFmtId="9" fontId="0" fillId="0" borderId="90" xfId="0" applyNumberForma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168" fontId="9" fillId="24" borderId="70" xfId="2" applyNumberFormat="1" applyFont="1" applyFill="1" applyBorder="1" applyAlignment="1">
      <alignment horizontal="center" vertical="center"/>
    </xf>
    <xf numFmtId="4" fontId="8" fillId="27" borderId="0" xfId="0" applyNumberFormat="1" applyFont="1" applyFill="1" applyAlignment="1" applyProtection="1">
      <alignment horizontal="center" vertical="center"/>
      <protection locked="0"/>
    </xf>
    <xf numFmtId="4" fontId="8" fillId="27" borderId="48" xfId="0" applyNumberFormat="1" applyFont="1" applyFill="1" applyBorder="1" applyAlignment="1" applyProtection="1">
      <alignment horizontal="left" vertical="center" indent="1"/>
      <protection locked="0"/>
    </xf>
    <xf numFmtId="4" fontId="8" fillId="27" borderId="49" xfId="0" applyNumberFormat="1" applyFont="1" applyFill="1" applyBorder="1" applyAlignment="1" applyProtection="1">
      <alignment horizontal="right" vertical="center" indent="1"/>
      <protection locked="0"/>
    </xf>
    <xf numFmtId="3" fontId="8" fillId="27" borderId="49" xfId="0" applyNumberFormat="1" applyFont="1" applyFill="1" applyBorder="1" applyAlignment="1" applyProtection="1">
      <alignment horizontal="center" vertical="center"/>
      <protection locked="0"/>
    </xf>
    <xf numFmtId="4" fontId="8" fillId="27" borderId="49" xfId="0" applyNumberFormat="1" applyFont="1" applyFill="1" applyBorder="1" applyAlignment="1" applyProtection="1">
      <alignment horizontal="center" vertical="center"/>
      <protection locked="0"/>
    </xf>
    <xf numFmtId="4" fontId="4" fillId="27" borderId="0" xfId="0" applyNumberFormat="1" applyFont="1" applyFill="1" applyAlignment="1" applyProtection="1">
      <alignment horizontal="center" vertical="center"/>
      <protection locked="0"/>
    </xf>
    <xf numFmtId="4" fontId="4" fillId="27" borderId="40" xfId="0" applyNumberFormat="1" applyFont="1" applyFill="1" applyBorder="1" applyAlignment="1" applyProtection="1">
      <alignment horizontal="left" vertical="center" indent="1"/>
      <protection locked="0"/>
    </xf>
    <xf numFmtId="4" fontId="4" fillId="27" borderId="41" xfId="0" applyNumberFormat="1" applyFont="1" applyFill="1" applyBorder="1" applyAlignment="1" applyProtection="1">
      <alignment horizontal="right" vertical="center" indent="1"/>
      <protection locked="0"/>
    </xf>
    <xf numFmtId="3" fontId="4" fillId="27" borderId="41" xfId="0" applyNumberFormat="1" applyFont="1" applyFill="1" applyBorder="1" applyAlignment="1" applyProtection="1">
      <alignment horizontal="center" vertical="center"/>
      <protection locked="0"/>
    </xf>
    <xf numFmtId="4" fontId="4" fillId="27" borderId="41" xfId="0" applyNumberFormat="1" applyFont="1" applyFill="1" applyBorder="1" applyAlignment="1" applyProtection="1">
      <alignment horizontal="center" vertical="center"/>
      <protection locked="0"/>
    </xf>
    <xf numFmtId="4" fontId="8" fillId="27" borderId="28" xfId="0" applyNumberFormat="1" applyFont="1" applyFill="1" applyBorder="1" applyAlignment="1" applyProtection="1">
      <alignment horizontal="left" vertical="center" indent="1"/>
      <protection locked="0"/>
    </xf>
    <xf numFmtId="4" fontId="8" fillId="27" borderId="28" xfId="0" applyNumberFormat="1" applyFont="1" applyFill="1" applyBorder="1" applyAlignment="1" applyProtection="1">
      <alignment horizontal="right" vertical="center" indent="1"/>
      <protection locked="0"/>
    </xf>
    <xf numFmtId="4" fontId="8" fillId="27" borderId="63" xfId="0" applyNumberFormat="1" applyFont="1" applyFill="1" applyBorder="1" applyAlignment="1" applyProtection="1">
      <alignment horizontal="right" vertical="center" indent="1"/>
      <protection locked="0"/>
    </xf>
    <xf numFmtId="4" fontId="8" fillId="27" borderId="37" xfId="0" applyNumberFormat="1" applyFont="1" applyFill="1" applyBorder="1" applyAlignment="1" applyProtection="1">
      <alignment horizontal="right" vertical="center" indent="1"/>
      <protection locked="0"/>
    </xf>
    <xf numFmtId="4" fontId="4" fillId="27" borderId="17" xfId="0" applyNumberFormat="1" applyFont="1" applyFill="1" applyBorder="1" applyAlignment="1" applyProtection="1">
      <alignment horizontal="left" vertical="center" indent="1"/>
      <protection locked="0"/>
    </xf>
    <xf numFmtId="4" fontId="4" fillId="27" borderId="17" xfId="0" applyNumberFormat="1" applyFont="1" applyFill="1" applyBorder="1" applyAlignment="1" applyProtection="1">
      <alignment horizontal="right" vertical="center" indent="1"/>
      <protection locked="0"/>
    </xf>
    <xf numFmtId="4" fontId="4" fillId="27" borderId="54" xfId="0" applyNumberFormat="1" applyFont="1" applyFill="1" applyBorder="1" applyAlignment="1" applyProtection="1">
      <alignment horizontal="right" vertical="center" indent="1"/>
      <protection locked="0"/>
    </xf>
    <xf numFmtId="3" fontId="8" fillId="0" borderId="34" xfId="0" applyNumberFormat="1" applyFont="1" applyBorder="1" applyAlignment="1" applyProtection="1">
      <alignment horizontal="left" vertical="center" indent="1"/>
      <protection locked="0"/>
    </xf>
    <xf numFmtId="4" fontId="8" fillId="10" borderId="28" xfId="0" applyNumberFormat="1" applyFont="1" applyFill="1" applyBorder="1" applyAlignment="1" applyProtection="1">
      <alignment horizontal="left" vertical="center" indent="1"/>
      <protection locked="0"/>
    </xf>
    <xf numFmtId="4" fontId="8" fillId="10" borderId="78" xfId="0" applyNumberFormat="1" applyFont="1" applyFill="1" applyBorder="1" applyAlignment="1" applyProtection="1">
      <alignment horizontal="left" vertical="center" indent="1"/>
      <protection locked="0"/>
    </xf>
    <xf numFmtId="4" fontId="8" fillId="10" borderId="40" xfId="0" applyNumberFormat="1" applyFont="1" applyFill="1" applyBorder="1" applyAlignment="1" applyProtection="1">
      <alignment horizontal="left" vertical="center" indent="1"/>
      <protection locked="0"/>
    </xf>
    <xf numFmtId="4" fontId="8" fillId="10" borderId="48" xfId="0" applyNumberFormat="1" applyFont="1" applyFill="1" applyBorder="1" applyAlignment="1" applyProtection="1">
      <alignment horizontal="left" vertical="center" indent="1"/>
      <protection locked="0"/>
    </xf>
    <xf numFmtId="4" fontId="4" fillId="10" borderId="40" xfId="0" applyNumberFormat="1" applyFont="1" applyFill="1" applyBorder="1" applyAlignment="1" applyProtection="1">
      <alignment horizontal="left" vertical="center" indent="1"/>
      <protection locked="0"/>
    </xf>
    <xf numFmtId="0" fontId="8" fillId="10" borderId="10" xfId="0" applyFont="1" applyFill="1" applyBorder="1" applyAlignment="1" applyProtection="1">
      <alignment horizontal="left" indent="1"/>
      <protection locked="0"/>
    </xf>
    <xf numFmtId="4" fontId="1" fillId="10" borderId="11" xfId="0" applyNumberFormat="1" applyFont="1" applyFill="1" applyBorder="1" applyAlignment="1">
      <alignment horizontal="left" vertical="center" indent="1"/>
    </xf>
    <xf numFmtId="0" fontId="0" fillId="10" borderId="0" xfId="0" applyFill="1" applyAlignment="1">
      <alignment horizontal="left" indent="1"/>
    </xf>
    <xf numFmtId="168" fontId="36" fillId="24" borderId="66" xfId="2" applyNumberFormat="1" applyFont="1" applyFill="1" applyBorder="1" applyAlignment="1" applyProtection="1">
      <alignment horizontal="center" vertical="center"/>
      <protection locked="0"/>
    </xf>
    <xf numFmtId="168" fontId="36" fillId="24" borderId="67" xfId="2" applyNumberFormat="1" applyFont="1" applyFill="1" applyBorder="1" applyAlignment="1" applyProtection="1">
      <alignment horizontal="center" vertical="center"/>
      <protection locked="0"/>
    </xf>
    <xf numFmtId="168" fontId="36" fillId="24" borderId="68" xfId="2" applyNumberFormat="1" applyFont="1" applyFill="1" applyBorder="1" applyAlignment="1" applyProtection="1">
      <alignment horizontal="center" vertical="center"/>
      <protection locked="0"/>
    </xf>
    <xf numFmtId="168" fontId="39" fillId="24" borderId="67" xfId="2" applyNumberFormat="1" applyFont="1" applyFill="1" applyBorder="1" applyAlignment="1" applyProtection="1">
      <alignment horizontal="center" vertical="center"/>
      <protection locked="0"/>
    </xf>
    <xf numFmtId="168" fontId="36" fillId="24" borderId="69" xfId="2" applyNumberFormat="1" applyFont="1" applyFill="1" applyBorder="1" applyAlignment="1" applyProtection="1">
      <alignment horizontal="center" vertical="center"/>
      <protection locked="0"/>
    </xf>
    <xf numFmtId="164" fontId="0" fillId="27" borderId="39" xfId="0" quotePrefix="1" applyNumberFormat="1" applyFill="1" applyBorder="1" applyAlignment="1">
      <alignment horizontal="center" vertical="center" wrapText="1"/>
    </xf>
    <xf numFmtId="168" fontId="9" fillId="16" borderId="70" xfId="2" applyNumberFormat="1" applyFont="1" applyFill="1" applyBorder="1" applyAlignment="1">
      <alignment horizontal="center" vertical="center"/>
    </xf>
    <xf numFmtId="168" fontId="9" fillId="12" borderId="70" xfId="2" applyNumberFormat="1" applyFont="1" applyFill="1" applyBorder="1" applyAlignment="1">
      <alignment horizontal="center" vertical="center"/>
    </xf>
    <xf numFmtId="168" fontId="36" fillId="22" borderId="69" xfId="2" applyNumberFormat="1" applyFont="1" applyFill="1" applyBorder="1" applyAlignment="1" applyProtection="1">
      <alignment horizontal="center" vertical="center"/>
      <protection locked="0"/>
    </xf>
    <xf numFmtId="168" fontId="36" fillId="22" borderId="71" xfId="2" applyNumberFormat="1" applyFont="1" applyFill="1" applyBorder="1" applyAlignment="1" applyProtection="1">
      <alignment horizontal="center" vertical="center"/>
      <protection locked="0"/>
    </xf>
    <xf numFmtId="168" fontId="36" fillId="22" borderId="72" xfId="2" applyNumberFormat="1" applyFont="1" applyFill="1" applyBorder="1" applyAlignment="1" applyProtection="1">
      <alignment horizontal="center" vertical="center"/>
      <protection locked="0"/>
    </xf>
    <xf numFmtId="168" fontId="39" fillId="22" borderId="73" xfId="2" applyNumberFormat="1" applyFont="1" applyFill="1" applyBorder="1" applyAlignment="1" applyProtection="1">
      <alignment horizontal="center" vertical="center"/>
      <protection locked="0"/>
    </xf>
    <xf numFmtId="168" fontId="9" fillId="22" borderId="70" xfId="2" applyNumberFormat="1" applyFont="1" applyFill="1" applyBorder="1" applyAlignment="1">
      <alignment horizontal="center" vertical="center"/>
    </xf>
    <xf numFmtId="168" fontId="36" fillId="27" borderId="69" xfId="2" applyNumberFormat="1" applyFont="1" applyFill="1" applyBorder="1" applyAlignment="1" applyProtection="1">
      <alignment horizontal="center" vertical="center"/>
      <protection locked="0"/>
    </xf>
    <xf numFmtId="168" fontId="36" fillId="25" borderId="69" xfId="2" applyNumberFormat="1" applyFont="1" applyFill="1" applyBorder="1" applyAlignment="1" applyProtection="1">
      <alignment horizontal="center" vertical="center"/>
      <protection locked="0"/>
    </xf>
    <xf numFmtId="168" fontId="9" fillId="25" borderId="70" xfId="2" applyNumberFormat="1" applyFont="1" applyFill="1" applyBorder="1" applyAlignment="1">
      <alignment horizontal="center" vertical="center"/>
    </xf>
    <xf numFmtId="168" fontId="9" fillId="2" borderId="70" xfId="2" applyNumberFormat="1" applyFont="1" applyFill="1" applyBorder="1" applyAlignment="1">
      <alignment horizontal="center" vertical="center"/>
    </xf>
    <xf numFmtId="168" fontId="1" fillId="11" borderId="30" xfId="2" applyNumberFormat="1" applyFont="1" applyFill="1" applyBorder="1" applyAlignment="1" applyProtection="1">
      <alignment horizontal="center" vertical="center"/>
      <protection locked="0"/>
    </xf>
    <xf numFmtId="10" fontId="1" fillId="11" borderId="30" xfId="2" applyNumberFormat="1" applyFont="1" applyFill="1" applyBorder="1" applyAlignment="1" applyProtection="1">
      <alignment horizontal="center" vertical="center"/>
      <protection locked="0"/>
    </xf>
    <xf numFmtId="4" fontId="1" fillId="11" borderId="30" xfId="0" applyNumberFormat="1" applyFont="1" applyFill="1" applyBorder="1" applyAlignment="1" applyProtection="1">
      <alignment horizontal="center" vertical="center"/>
      <protection locked="0"/>
    </xf>
    <xf numFmtId="4" fontId="1" fillId="11" borderId="46" xfId="0" applyNumberFormat="1" applyFont="1" applyFill="1" applyBorder="1" applyAlignment="1" applyProtection="1">
      <alignment horizontal="center" vertical="center"/>
      <protection locked="0"/>
    </xf>
    <xf numFmtId="4" fontId="33" fillId="11" borderId="47" xfId="0" applyNumberFormat="1" applyFont="1" applyFill="1" applyBorder="1" applyAlignment="1" applyProtection="1">
      <alignment horizontal="center" vertical="center"/>
      <protection locked="0"/>
    </xf>
    <xf numFmtId="4" fontId="38" fillId="11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/>
    </xf>
    <xf numFmtId="4" fontId="43" fillId="0" borderId="0" xfId="0" applyNumberFormat="1" applyFont="1" applyAlignment="1">
      <alignment horizontal="left" vertical="center"/>
    </xf>
    <xf numFmtId="49" fontId="0" fillId="2" borderId="53" xfId="0" quotePrefix="1" applyNumberFormat="1" applyFill="1" applyBorder="1" applyAlignment="1">
      <alignment horizontal="center" vertical="center"/>
    </xf>
    <xf numFmtId="49" fontId="0" fillId="2" borderId="39" xfId="0" quotePrefix="1" applyNumberFormat="1" applyFill="1" applyBorder="1" applyAlignment="1">
      <alignment horizontal="center" vertical="center"/>
    </xf>
    <xf numFmtId="49" fontId="0" fillId="26" borderId="39" xfId="0" quotePrefix="1" applyNumberFormat="1" applyFill="1" applyBorder="1" applyAlignment="1">
      <alignment horizontal="center" vertical="center"/>
    </xf>
    <xf numFmtId="17" fontId="0" fillId="26" borderId="39" xfId="0" quotePrefix="1" applyNumberForma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45" fillId="0" borderId="0" xfId="3" applyFont="1" applyAlignment="1">
      <alignment horizontal="left" vertical="center"/>
    </xf>
    <xf numFmtId="4" fontId="13" fillId="0" borderId="30" xfId="0" applyNumberFormat="1" applyFont="1" applyBorder="1" applyAlignment="1">
      <alignment horizontal="right" vertical="center"/>
    </xf>
  </cellXfs>
  <cellStyles count="4">
    <cellStyle name="Hiperlink" xfId="3" builtinId="8"/>
    <cellStyle name="Normal" xfId="0" builtinId="0"/>
    <cellStyle name="Normal 6" xfId="1" xr:uid="{5BD567D8-233F-4AB0-A849-6604C6DFD99B}"/>
    <cellStyle name="Porcentagem" xfId="2" builtinId="5"/>
  </cellStyles>
  <dxfs count="0"/>
  <tableStyles count="0" defaultTableStyle="TableStyleMedium2" defaultPivotStyle="PivotStyleLight16"/>
  <colors>
    <mruColors>
      <color rgb="FF000099"/>
      <color rgb="FFFF3399"/>
      <color rgb="FFCC99FF"/>
      <color rgb="FFFF99FF"/>
      <color rgb="FFFFCCCC"/>
      <color rgb="FFFFE5FF"/>
      <color rgb="FFFFFFCC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8rDUqHWKu3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youtu.be/8rDUqHWKu3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outu.be/8rDUqHWKu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DC03-96C8-48E4-A07F-13C6D5EE048F}">
  <dimension ref="A1:YB102"/>
  <sheetViews>
    <sheetView zoomScaleNormal="100" workbookViewId="0">
      <pane xSplit="2" ySplit="4" topLeftCell="AA39" activePane="bottomRight" state="frozen"/>
      <selection activeCell="E67" sqref="E67"/>
      <selection pane="topRight" activeCell="E67" sqref="E67"/>
      <selection pane="bottomLeft" activeCell="E67" sqref="E67"/>
      <selection pane="bottomRight" activeCell="AM46" sqref="AM46"/>
    </sheetView>
  </sheetViews>
  <sheetFormatPr defaultRowHeight="15" x14ac:dyDescent="0.25"/>
  <cols>
    <col min="1" max="1" width="34.85546875" customWidth="1"/>
    <col min="2" max="2" width="11.5703125" customWidth="1"/>
    <col min="3" max="3" width="11.140625" hidden="1" customWidth="1"/>
    <col min="4" max="4" width="14.28515625" hidden="1" customWidth="1"/>
    <col min="5" max="6" width="11.140625" hidden="1" customWidth="1"/>
    <col min="7" max="7" width="13.42578125" style="1" customWidth="1"/>
    <col min="8" max="11" width="11.140625" hidden="1" customWidth="1"/>
    <col min="12" max="12" width="13.42578125" style="1" customWidth="1"/>
    <col min="13" max="16" width="11.7109375" hidden="1" customWidth="1"/>
    <col min="17" max="17" width="12.85546875" style="1" customWidth="1"/>
    <col min="18" max="21" width="11.7109375" hidden="1" customWidth="1"/>
    <col min="22" max="22" width="12.85546875" style="1" customWidth="1"/>
    <col min="23" max="26" width="12.85546875" style="1" hidden="1" customWidth="1"/>
    <col min="27" max="27" width="12.85546875" style="1" customWidth="1"/>
    <col min="28" max="31" width="12.85546875" style="1" hidden="1" customWidth="1"/>
    <col min="32" max="32" width="12.85546875" style="1" customWidth="1"/>
    <col min="33" max="36" width="12.85546875" style="1" hidden="1" customWidth="1"/>
    <col min="37" max="41" width="12.85546875" style="1" customWidth="1"/>
    <col min="42" max="45" width="13.140625" style="1" customWidth="1"/>
    <col min="46" max="46" width="13.140625" customWidth="1"/>
    <col min="47" max="48" width="14.42578125" style="141" customWidth="1"/>
    <col min="49" max="114" width="10.5703125" customWidth="1"/>
  </cols>
  <sheetData>
    <row r="1" spans="1:193" s="5" customFormat="1" ht="18" customHeight="1" x14ac:dyDescent="0.25">
      <c r="A1" s="8"/>
      <c r="B1" s="8"/>
      <c r="C1"/>
      <c r="D1"/>
      <c r="E1"/>
      <c r="F1"/>
      <c r="G1" s="1"/>
      <c r="H1"/>
      <c r="I1"/>
      <c r="J1"/>
      <c r="K1"/>
      <c r="L1" s="108"/>
      <c r="M1" s="108"/>
      <c r="N1" s="108"/>
      <c r="O1"/>
      <c r="P1"/>
      <c r="Q1" s="111">
        <v>-7.2759576141834259E-11</v>
      </c>
      <c r="R1">
        <v>52167.05000000017</v>
      </c>
      <c r="S1">
        <v>50975.200000000077</v>
      </c>
      <c r="T1">
        <v>38269.119999999995</v>
      </c>
      <c r="U1"/>
      <c r="V1" s="1"/>
      <c r="W1" s="1"/>
      <c r="X1" s="1"/>
      <c r="Y1" s="1"/>
      <c r="Z1" s="1"/>
      <c r="AA1" s="40" t="e">
        <f>SUM(#REF!)</f>
        <v>#REF!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137" t="s">
        <v>86</v>
      </c>
      <c r="AV1" s="137"/>
    </row>
    <row r="2" spans="1:193" s="5" customFormat="1" ht="18" customHeight="1" x14ac:dyDescent="0.25">
      <c r="A2" s="8"/>
      <c r="B2" s="8"/>
      <c r="C2"/>
      <c r="D2"/>
      <c r="E2"/>
      <c r="F2"/>
      <c r="G2" s="1" t="s">
        <v>77</v>
      </c>
      <c r="H2"/>
      <c r="I2"/>
      <c r="J2"/>
      <c r="K2"/>
      <c r="L2" s="99"/>
      <c r="M2" s="47" t="s">
        <v>51</v>
      </c>
      <c r="N2" s="48"/>
      <c r="O2" s="48"/>
      <c r="P2"/>
      <c r="Q2" s="1"/>
      <c r="R2" s="47" t="s">
        <v>75</v>
      </c>
      <c r="S2" s="48"/>
      <c r="T2" s="48"/>
      <c r="U2" s="2" t="s">
        <v>76</v>
      </c>
      <c r="V2" s="1"/>
      <c r="W2" s="47" t="s">
        <v>81</v>
      </c>
      <c r="X2" s="48"/>
      <c r="Y2" s="48"/>
      <c r="Z2"/>
      <c r="AA2" s="1"/>
      <c r="AB2" s="47"/>
      <c r="AC2" s="48"/>
      <c r="AD2" s="48"/>
      <c r="AE2" s="2"/>
      <c r="AF2" s="121"/>
      <c r="AG2" s="115" t="s">
        <v>82</v>
      </c>
      <c r="AH2" s="116"/>
      <c r="AI2" s="116"/>
      <c r="AJ2" s="117"/>
      <c r="AK2" s="118"/>
      <c r="AL2" s="115"/>
      <c r="AM2" s="116"/>
      <c r="AN2" s="116"/>
      <c r="AO2" s="117"/>
      <c r="AP2" s="115" t="s">
        <v>91</v>
      </c>
      <c r="AQ2" s="115"/>
      <c r="AR2" s="115"/>
      <c r="AS2" s="115"/>
      <c r="AU2" s="138" t="s">
        <v>84</v>
      </c>
      <c r="AV2" s="138" t="s">
        <v>85</v>
      </c>
    </row>
    <row r="3" spans="1:193" s="5" customFormat="1" ht="18" customHeight="1" x14ac:dyDescent="0.25">
      <c r="A3" s="5" t="s">
        <v>80</v>
      </c>
      <c r="C3" s="3" t="s">
        <v>52</v>
      </c>
      <c r="D3" s="3" t="s">
        <v>53</v>
      </c>
      <c r="E3" s="3" t="s">
        <v>54</v>
      </c>
      <c r="F3" s="3" t="s">
        <v>55</v>
      </c>
      <c r="G3" s="52">
        <v>43586</v>
      </c>
      <c r="H3" s="21" t="s">
        <v>52</v>
      </c>
      <c r="I3" s="21" t="s">
        <v>53</v>
      </c>
      <c r="J3" s="21" t="s">
        <v>54</v>
      </c>
      <c r="K3" s="98" t="s">
        <v>56</v>
      </c>
      <c r="L3" s="100">
        <v>43617</v>
      </c>
      <c r="M3" s="3" t="s">
        <v>52</v>
      </c>
      <c r="N3" s="3" t="s">
        <v>53</v>
      </c>
      <c r="O3" s="3" t="s">
        <v>54</v>
      </c>
      <c r="P3" s="26" t="s">
        <v>55</v>
      </c>
      <c r="Q3" s="52">
        <v>43647</v>
      </c>
      <c r="R3" s="3" t="s">
        <v>52</v>
      </c>
      <c r="S3" s="3" t="s">
        <v>53</v>
      </c>
      <c r="T3" s="3" t="s">
        <v>54</v>
      </c>
      <c r="U3" s="26" t="s">
        <v>55</v>
      </c>
      <c r="V3" s="100">
        <v>43678</v>
      </c>
      <c r="W3" s="3" t="s">
        <v>52</v>
      </c>
      <c r="X3" s="3" t="s">
        <v>53</v>
      </c>
      <c r="Y3" s="3" t="s">
        <v>54</v>
      </c>
      <c r="Z3" s="26" t="s">
        <v>55</v>
      </c>
      <c r="AA3" s="100">
        <v>43709</v>
      </c>
      <c r="AB3" s="3" t="s">
        <v>52</v>
      </c>
      <c r="AC3" s="3" t="s">
        <v>53</v>
      </c>
      <c r="AD3" s="3" t="s">
        <v>54</v>
      </c>
      <c r="AE3" s="26" t="s">
        <v>55</v>
      </c>
      <c r="AF3" s="100">
        <v>43739</v>
      </c>
      <c r="AG3" s="3" t="s">
        <v>52</v>
      </c>
      <c r="AH3" s="3" t="s">
        <v>53</v>
      </c>
      <c r="AI3" s="3" t="s">
        <v>54</v>
      </c>
      <c r="AJ3" s="26" t="s">
        <v>55</v>
      </c>
      <c r="AK3" s="100">
        <v>43770</v>
      </c>
      <c r="AL3" s="3" t="s">
        <v>52</v>
      </c>
      <c r="AM3" s="3" t="s">
        <v>53</v>
      </c>
      <c r="AN3" s="3" t="s">
        <v>54</v>
      </c>
      <c r="AO3" s="26" t="s">
        <v>56</v>
      </c>
      <c r="AP3" s="100">
        <v>43800</v>
      </c>
      <c r="AQ3" s="142"/>
      <c r="AR3" s="142"/>
      <c r="AS3" s="142"/>
      <c r="AT3" s="3"/>
      <c r="AU3" s="139">
        <v>43739</v>
      </c>
      <c r="AV3" s="139">
        <v>43739</v>
      </c>
      <c r="AW3" s="4"/>
      <c r="AX3" s="3"/>
      <c r="AY3" s="3"/>
      <c r="AZ3" s="3"/>
      <c r="BA3" s="3"/>
      <c r="BB3" s="3" t="s">
        <v>49</v>
      </c>
      <c r="BC3" s="4" t="s">
        <v>49</v>
      </c>
      <c r="BD3" s="4" t="s">
        <v>50</v>
      </c>
      <c r="BE3" s="3" t="s">
        <v>49</v>
      </c>
      <c r="BF3" s="3" t="s">
        <v>47</v>
      </c>
      <c r="BG3" s="3" t="s">
        <v>48</v>
      </c>
      <c r="BH3" s="3" t="s">
        <v>48</v>
      </c>
      <c r="BI3" s="3" t="s">
        <v>49</v>
      </c>
      <c r="BJ3" s="4" t="s">
        <v>49</v>
      </c>
      <c r="BK3" s="4" t="s">
        <v>50</v>
      </c>
      <c r="BL3" s="3" t="s">
        <v>49</v>
      </c>
      <c r="BM3" s="3" t="s">
        <v>47</v>
      </c>
      <c r="BN3" s="3" t="s">
        <v>48</v>
      </c>
      <c r="BO3" s="3" t="s">
        <v>48</v>
      </c>
      <c r="BP3" s="3" t="s">
        <v>49</v>
      </c>
      <c r="BQ3" s="4" t="s">
        <v>49</v>
      </c>
      <c r="BR3" s="4" t="s">
        <v>50</v>
      </c>
      <c r="BS3" s="3" t="s">
        <v>49</v>
      </c>
      <c r="BT3" s="3" t="s">
        <v>47</v>
      </c>
      <c r="BU3" s="3" t="s">
        <v>48</v>
      </c>
      <c r="BV3" s="3" t="s">
        <v>48</v>
      </c>
      <c r="BW3" s="3" t="s">
        <v>49</v>
      </c>
      <c r="BX3" s="4" t="s">
        <v>49</v>
      </c>
      <c r="BY3" s="4" t="s">
        <v>50</v>
      </c>
      <c r="BZ3" s="3" t="s">
        <v>49</v>
      </c>
      <c r="CA3" s="3" t="s">
        <v>47</v>
      </c>
      <c r="CB3" s="3" t="s">
        <v>48</v>
      </c>
      <c r="CC3" s="3" t="s">
        <v>48</v>
      </c>
      <c r="CD3" s="3" t="s">
        <v>49</v>
      </c>
      <c r="CE3" s="4" t="s">
        <v>49</v>
      </c>
      <c r="CF3" s="4" t="s">
        <v>50</v>
      </c>
      <c r="CG3" s="3" t="s">
        <v>49</v>
      </c>
      <c r="CH3" s="3" t="s">
        <v>47</v>
      </c>
      <c r="CI3" s="3" t="s">
        <v>48</v>
      </c>
      <c r="CJ3" s="3" t="s">
        <v>48</v>
      </c>
      <c r="CK3" s="3" t="s">
        <v>49</v>
      </c>
      <c r="CL3" s="4" t="s">
        <v>49</v>
      </c>
      <c r="CM3" s="4" t="s">
        <v>50</v>
      </c>
      <c r="CN3" s="3" t="s">
        <v>49</v>
      </c>
      <c r="CO3" s="3" t="s">
        <v>47</v>
      </c>
      <c r="CP3" s="3" t="s">
        <v>48</v>
      </c>
      <c r="CQ3" s="3" t="s">
        <v>48</v>
      </c>
      <c r="CR3" s="3" t="s">
        <v>49</v>
      </c>
      <c r="CS3" s="4" t="s">
        <v>49</v>
      </c>
      <c r="CT3" s="4" t="s">
        <v>50</v>
      </c>
      <c r="CU3" s="3" t="s">
        <v>49</v>
      </c>
      <c r="CV3" s="3" t="s">
        <v>47</v>
      </c>
      <c r="CW3" s="3" t="s">
        <v>48</v>
      </c>
      <c r="CX3" s="3" t="s">
        <v>48</v>
      </c>
      <c r="CY3" s="3" t="s">
        <v>49</v>
      </c>
      <c r="CZ3" s="4" t="s">
        <v>49</v>
      </c>
      <c r="DA3" s="4" t="s">
        <v>50</v>
      </c>
      <c r="DB3" s="3" t="s">
        <v>49</v>
      </c>
      <c r="DC3" s="3" t="s">
        <v>47</v>
      </c>
      <c r="DD3" s="3" t="s">
        <v>48</v>
      </c>
      <c r="DE3" s="3" t="s">
        <v>48</v>
      </c>
      <c r="DF3" s="3" t="s">
        <v>49</v>
      </c>
      <c r="DG3" s="4" t="s">
        <v>49</v>
      </c>
      <c r="DH3" s="4" t="s">
        <v>50</v>
      </c>
    </row>
    <row r="4" spans="1:193" s="10" customFormat="1" ht="18" customHeight="1" x14ac:dyDescent="0.25">
      <c r="A4" s="11" t="s">
        <v>57</v>
      </c>
      <c r="B4" s="11"/>
      <c r="C4" s="13" t="s">
        <v>58</v>
      </c>
      <c r="D4" s="13" t="s">
        <v>59</v>
      </c>
      <c r="E4" s="13" t="s">
        <v>60</v>
      </c>
      <c r="F4" s="13" t="s">
        <v>61</v>
      </c>
      <c r="G4" s="28" t="s">
        <v>46</v>
      </c>
      <c r="H4" s="13" t="s">
        <v>58</v>
      </c>
      <c r="I4" s="13" t="s">
        <v>59</v>
      </c>
      <c r="J4" s="13" t="s">
        <v>60</v>
      </c>
      <c r="K4" s="13" t="s">
        <v>61</v>
      </c>
      <c r="L4" s="28" t="s">
        <v>46</v>
      </c>
      <c r="M4" s="13" t="s">
        <v>58</v>
      </c>
      <c r="N4" s="13" t="s">
        <v>59</v>
      </c>
      <c r="O4" s="13" t="s">
        <v>60</v>
      </c>
      <c r="P4" s="13" t="s">
        <v>61</v>
      </c>
      <c r="Q4" s="28" t="s">
        <v>46</v>
      </c>
      <c r="R4" s="13" t="s">
        <v>58</v>
      </c>
      <c r="S4" s="13" t="s">
        <v>59</v>
      </c>
      <c r="T4" s="13" t="s">
        <v>60</v>
      </c>
      <c r="U4" s="13" t="s">
        <v>61</v>
      </c>
      <c r="V4" s="28" t="s">
        <v>46</v>
      </c>
      <c r="W4" s="13" t="s">
        <v>58</v>
      </c>
      <c r="X4" s="13" t="s">
        <v>59</v>
      </c>
      <c r="Y4" s="13" t="s">
        <v>60</v>
      </c>
      <c r="Z4" s="13" t="s">
        <v>61</v>
      </c>
      <c r="AA4" s="28" t="s">
        <v>46</v>
      </c>
      <c r="AB4" s="13" t="s">
        <v>58</v>
      </c>
      <c r="AC4" s="13" t="s">
        <v>59</v>
      </c>
      <c r="AD4" s="13" t="s">
        <v>60</v>
      </c>
      <c r="AE4" s="13" t="s">
        <v>61</v>
      </c>
      <c r="AF4" s="28" t="s">
        <v>46</v>
      </c>
      <c r="AG4" s="13" t="s">
        <v>58</v>
      </c>
      <c r="AH4" s="13" t="s">
        <v>59</v>
      </c>
      <c r="AI4" s="13" t="s">
        <v>60</v>
      </c>
      <c r="AJ4" s="13" t="s">
        <v>61</v>
      </c>
      <c r="AK4" s="28" t="s">
        <v>46</v>
      </c>
      <c r="AL4" s="13" t="s">
        <v>58</v>
      </c>
      <c r="AM4" s="13" t="s">
        <v>59</v>
      </c>
      <c r="AN4" s="13" t="s">
        <v>60</v>
      </c>
      <c r="AO4" s="13" t="s">
        <v>61</v>
      </c>
      <c r="AP4" s="161" t="s">
        <v>46</v>
      </c>
      <c r="AQ4" s="143"/>
      <c r="AR4" s="143"/>
      <c r="AS4" s="143"/>
      <c r="AT4" s="12"/>
      <c r="AU4" s="124" t="s">
        <v>46</v>
      </c>
      <c r="AV4" s="124" t="s">
        <v>46</v>
      </c>
      <c r="AW4" s="11" t="s">
        <v>63</v>
      </c>
      <c r="AX4" s="12"/>
      <c r="AY4" s="12"/>
      <c r="AZ4" s="12"/>
      <c r="BA4" s="12"/>
      <c r="BB4" s="12">
        <v>42935</v>
      </c>
      <c r="BC4" s="12">
        <v>42936</v>
      </c>
      <c r="BD4" s="12">
        <v>42937</v>
      </c>
      <c r="BE4" s="12">
        <v>42938</v>
      </c>
      <c r="BF4" s="12">
        <v>42939</v>
      </c>
      <c r="BG4" s="12">
        <v>42940</v>
      </c>
      <c r="BH4" s="12">
        <v>42941</v>
      </c>
      <c r="BI4" s="12">
        <v>42942</v>
      </c>
      <c r="BJ4" s="12">
        <v>42943</v>
      </c>
      <c r="BK4" s="12">
        <v>42944</v>
      </c>
      <c r="BL4" s="12">
        <v>42945</v>
      </c>
      <c r="BM4" s="12">
        <v>42946</v>
      </c>
      <c r="BN4" s="12">
        <v>42947</v>
      </c>
      <c r="BO4" s="12">
        <v>42948</v>
      </c>
      <c r="BP4" s="12">
        <v>42949</v>
      </c>
      <c r="BQ4" s="12">
        <v>42950</v>
      </c>
      <c r="BR4" s="12">
        <v>42951</v>
      </c>
      <c r="BS4" s="12">
        <v>42952</v>
      </c>
      <c r="BT4" s="12">
        <v>42953</v>
      </c>
      <c r="BU4" s="12">
        <v>42954</v>
      </c>
      <c r="BV4" s="12">
        <v>42955</v>
      </c>
      <c r="BW4" s="12">
        <v>42956</v>
      </c>
      <c r="BX4" s="12">
        <v>42957</v>
      </c>
      <c r="BY4" s="12">
        <v>42958</v>
      </c>
      <c r="BZ4" s="12">
        <v>42959</v>
      </c>
      <c r="CA4" s="12">
        <v>42960</v>
      </c>
      <c r="CB4" s="12">
        <v>42961</v>
      </c>
      <c r="CC4" s="12">
        <v>42962</v>
      </c>
      <c r="CD4" s="12">
        <v>42963</v>
      </c>
      <c r="CE4" s="12">
        <v>42964</v>
      </c>
      <c r="CF4" s="12">
        <v>42965</v>
      </c>
      <c r="CG4" s="12">
        <v>42966</v>
      </c>
      <c r="CH4" s="12">
        <v>42967</v>
      </c>
      <c r="CI4" s="12">
        <v>42968</v>
      </c>
      <c r="CJ4" s="12">
        <v>42969</v>
      </c>
      <c r="CK4" s="12">
        <v>42970</v>
      </c>
      <c r="CL4" s="12">
        <v>42971</v>
      </c>
      <c r="CM4" s="12">
        <v>42972</v>
      </c>
      <c r="CN4" s="12">
        <v>42973</v>
      </c>
      <c r="CO4" s="12">
        <v>42974</v>
      </c>
      <c r="CP4" s="12">
        <v>42975</v>
      </c>
      <c r="CQ4" s="12">
        <v>42976</v>
      </c>
      <c r="CR4" s="12">
        <v>42977</v>
      </c>
      <c r="CS4" s="12">
        <v>42978</v>
      </c>
      <c r="CT4" s="12">
        <v>42979</v>
      </c>
      <c r="CU4" s="12">
        <v>42980</v>
      </c>
      <c r="CV4" s="12">
        <v>42981</v>
      </c>
      <c r="CW4" s="12">
        <v>42982</v>
      </c>
      <c r="CX4" s="12">
        <v>42983</v>
      </c>
      <c r="CY4" s="12">
        <v>42984</v>
      </c>
      <c r="CZ4" s="12">
        <v>42985</v>
      </c>
      <c r="DA4" s="12">
        <v>42986</v>
      </c>
      <c r="DB4" s="12">
        <v>42987</v>
      </c>
      <c r="DC4" s="12">
        <v>42988</v>
      </c>
      <c r="DD4" s="12">
        <v>42989</v>
      </c>
      <c r="DE4" s="12">
        <v>42990</v>
      </c>
      <c r="DF4" s="12">
        <v>42991</v>
      </c>
      <c r="DG4" s="12">
        <v>42992</v>
      </c>
      <c r="DH4" s="12">
        <v>42993</v>
      </c>
      <c r="DI4" s="12">
        <v>42994</v>
      </c>
      <c r="DJ4" s="12">
        <v>42995</v>
      </c>
      <c r="DK4" s="12">
        <v>42996</v>
      </c>
    </row>
    <row r="5" spans="1:193" s="5" customFormat="1" ht="18" customHeight="1" x14ac:dyDescent="0.25">
      <c r="A5" s="87" t="s">
        <v>66</v>
      </c>
      <c r="B5" s="87"/>
      <c r="C5" s="88" t="e">
        <f>SUM(#REF!)</f>
        <v>#REF!</v>
      </c>
      <c r="D5" s="88" t="e">
        <f>SUM(#REF!)</f>
        <v>#REF!</v>
      </c>
      <c r="E5" s="88" t="e">
        <f>SUM(#REF!)</f>
        <v>#REF!</v>
      </c>
      <c r="F5" s="88" t="e">
        <f>SUM(#REF!)</f>
        <v>#REF!</v>
      </c>
      <c r="G5" s="89" t="e">
        <f>SUM(C5:F5)</f>
        <v>#REF!</v>
      </c>
      <c r="H5" s="88" t="e">
        <f>SUM(#REF!)</f>
        <v>#REF!</v>
      </c>
      <c r="I5" s="88" t="e">
        <f>SUM(#REF!)</f>
        <v>#REF!</v>
      </c>
      <c r="J5" s="88" t="e">
        <f>SUM(#REF!)</f>
        <v>#REF!</v>
      </c>
      <c r="K5" s="88" t="e">
        <f>SUM(#REF!)</f>
        <v>#REF!</v>
      </c>
      <c r="L5" s="89" t="e">
        <f>SUM(H5:K5)</f>
        <v>#REF!</v>
      </c>
      <c r="M5" s="88" t="e">
        <f>SUM(#REF!)</f>
        <v>#REF!</v>
      </c>
      <c r="N5" s="88" t="e">
        <f>SUM(#REF!)</f>
        <v>#REF!</v>
      </c>
      <c r="O5" s="88" t="e">
        <f>SUM(#REF!)</f>
        <v>#REF!</v>
      </c>
      <c r="P5" s="88" t="e">
        <f>SUM(#REF!)</f>
        <v>#REF!</v>
      </c>
      <c r="Q5" s="89" t="e">
        <f>SUM(M5:P5)</f>
        <v>#REF!</v>
      </c>
      <c r="R5" s="88" t="e">
        <f>SUM(#REF!)</f>
        <v>#REF!</v>
      </c>
      <c r="S5" s="88" t="e">
        <f>SUM(#REF!)</f>
        <v>#REF!</v>
      </c>
      <c r="T5" s="88" t="e">
        <f>SUM(#REF!)</f>
        <v>#REF!</v>
      </c>
      <c r="U5" s="88" t="e">
        <f>SUM(#REF!)</f>
        <v>#REF!</v>
      </c>
      <c r="V5" s="89" t="e">
        <f>SUM(R5:U5)</f>
        <v>#REF!</v>
      </c>
      <c r="W5" s="88" t="e">
        <f>SUM(#REF!)</f>
        <v>#REF!</v>
      </c>
      <c r="X5" s="88" t="e">
        <f>SUM(#REF!)</f>
        <v>#REF!</v>
      </c>
      <c r="Y5" s="88" t="e">
        <f>SUM(#REF!)</f>
        <v>#REF!</v>
      </c>
      <c r="Z5" s="88" t="e">
        <f>SUM(#REF!)</f>
        <v>#REF!</v>
      </c>
      <c r="AA5" s="89" t="e">
        <f>SUM(W5:Z5)</f>
        <v>#REF!</v>
      </c>
      <c r="AB5" s="54" t="e">
        <f>SUM(#REF!)</f>
        <v>#REF!</v>
      </c>
      <c r="AC5" s="88" t="e">
        <f>SUM(#REF!)</f>
        <v>#REF!</v>
      </c>
      <c r="AD5" s="88" t="e">
        <f>SUM(#REF!)</f>
        <v>#REF!</v>
      </c>
      <c r="AE5" s="88" t="e">
        <f>SUM(#REF!)</f>
        <v>#REF!</v>
      </c>
      <c r="AF5" s="89" t="e">
        <f>SUM(AB5:AE5)</f>
        <v>#REF!</v>
      </c>
      <c r="AG5" s="88" t="e">
        <f>SUM(#REF!)</f>
        <v>#REF!</v>
      </c>
      <c r="AH5" s="88" t="e">
        <f>SUM(#REF!)</f>
        <v>#REF!</v>
      </c>
      <c r="AI5" s="88" t="e">
        <f>SUM(#REF!)</f>
        <v>#REF!</v>
      </c>
      <c r="AJ5" s="88" t="e">
        <f>SUM(#REF!)</f>
        <v>#REF!</v>
      </c>
      <c r="AK5" s="89" t="e">
        <f>SUM(AG5:AJ5)</f>
        <v>#REF!</v>
      </c>
      <c r="AL5" s="88" t="e">
        <f>SUM(#REF!)</f>
        <v>#REF!</v>
      </c>
      <c r="AM5" s="88" t="e">
        <f>SUM(#REF!)</f>
        <v>#REF!</v>
      </c>
      <c r="AN5" s="88" t="e">
        <f>SUM(#REF!)</f>
        <v>#REF!</v>
      </c>
      <c r="AO5" s="88" t="e">
        <f>SUM(#REF!)</f>
        <v>#REF!</v>
      </c>
      <c r="AP5" s="89" t="e">
        <f>SUM(AL5:AO5)</f>
        <v>#REF!</v>
      </c>
      <c r="AQ5" s="144"/>
      <c r="AR5" s="144"/>
      <c r="AS5" s="144"/>
      <c r="AT5" s="6"/>
      <c r="AU5" s="125">
        <v>20657.5</v>
      </c>
      <c r="AV5" s="125">
        <v>20961.169999999998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GK5" s="5">
        <v>716.03</v>
      </c>
    </row>
    <row r="6" spans="1:193" s="5" customFormat="1" ht="18" customHeight="1" x14ac:dyDescent="0.25">
      <c r="A6" s="8" t="s">
        <v>1</v>
      </c>
      <c r="B6" s="8"/>
      <c r="C6" s="54" t="e">
        <f>SUM(#REF!)</f>
        <v>#REF!</v>
      </c>
      <c r="D6" s="54" t="e">
        <f>SUM(#REF!)</f>
        <v>#REF!</v>
      </c>
      <c r="E6" s="54" t="e">
        <f>SUM(#REF!)</f>
        <v>#REF!</v>
      </c>
      <c r="F6" s="54" t="e">
        <f>SUM(#REF!)</f>
        <v>#REF!</v>
      </c>
      <c r="G6" s="77" t="e">
        <f t="shared" ref="G6:G15" si="0">SUM(C6:F6)</f>
        <v>#REF!</v>
      </c>
      <c r="H6" s="54" t="e">
        <f>SUM(#REF!)</f>
        <v>#REF!</v>
      </c>
      <c r="I6" s="54" t="e">
        <f>SUM(#REF!)</f>
        <v>#REF!</v>
      </c>
      <c r="J6" s="54" t="e">
        <f>SUM(#REF!)</f>
        <v>#REF!</v>
      </c>
      <c r="K6" s="54" t="e">
        <f>SUM(#REF!)</f>
        <v>#REF!</v>
      </c>
      <c r="L6" s="77" t="e">
        <f t="shared" ref="L6:L15" si="1">SUM(H6:K6)</f>
        <v>#REF!</v>
      </c>
      <c r="M6" s="54" t="e">
        <f>SUM(#REF!)</f>
        <v>#REF!</v>
      </c>
      <c r="N6" s="54" t="e">
        <f>SUM(#REF!)</f>
        <v>#REF!</v>
      </c>
      <c r="O6" s="54" t="e">
        <f>SUM(#REF!)</f>
        <v>#REF!</v>
      </c>
      <c r="P6" s="54" t="e">
        <f>SUM(#REF!)</f>
        <v>#REF!</v>
      </c>
      <c r="Q6" s="77" t="e">
        <f t="shared" ref="Q6:Q15" si="2">SUM(M6:P6)</f>
        <v>#REF!</v>
      </c>
      <c r="R6" s="54" t="e">
        <f>SUM(#REF!)</f>
        <v>#REF!</v>
      </c>
      <c r="S6" s="54" t="e">
        <f>SUM(#REF!)</f>
        <v>#REF!</v>
      </c>
      <c r="T6" s="54" t="e">
        <f>SUM(#REF!)</f>
        <v>#REF!</v>
      </c>
      <c r="U6" s="54" t="e">
        <f>SUM(#REF!)</f>
        <v>#REF!</v>
      </c>
      <c r="V6" s="77" t="e">
        <f t="shared" ref="V6:V15" si="3">SUM(R6:U6)</f>
        <v>#REF!</v>
      </c>
      <c r="W6" s="54" t="e">
        <f>SUM(#REF!)</f>
        <v>#REF!</v>
      </c>
      <c r="X6" s="54" t="e">
        <f>SUM(#REF!)</f>
        <v>#REF!</v>
      </c>
      <c r="Y6" s="54" t="e">
        <f>SUM(#REF!)</f>
        <v>#REF!</v>
      </c>
      <c r="Z6" s="54" t="e">
        <f>SUM(#REF!)</f>
        <v>#REF!</v>
      </c>
      <c r="AA6" s="77" t="e">
        <f t="shared" ref="AA6:AA15" si="4">SUM(W6:Z6)</f>
        <v>#REF!</v>
      </c>
      <c r="AB6" s="54" t="e">
        <f>SUM(#REF!)</f>
        <v>#REF!</v>
      </c>
      <c r="AC6" s="54" t="e">
        <f>SUM(#REF!)</f>
        <v>#REF!</v>
      </c>
      <c r="AD6" s="54" t="e">
        <f>SUM(#REF!)</f>
        <v>#REF!</v>
      </c>
      <c r="AE6" s="54" t="e">
        <f>SUM(#REF!)</f>
        <v>#REF!</v>
      </c>
      <c r="AF6" s="77" t="e">
        <f t="shared" ref="AF6:AF15" si="5">SUM(AB6:AE6)</f>
        <v>#REF!</v>
      </c>
      <c r="AG6" s="54" t="e">
        <f>SUM(#REF!)</f>
        <v>#REF!</v>
      </c>
      <c r="AH6" s="54" t="e">
        <f>SUM(#REF!)</f>
        <v>#REF!</v>
      </c>
      <c r="AI6" s="54" t="e">
        <f>SUM(#REF!)</f>
        <v>#REF!</v>
      </c>
      <c r="AJ6" s="54" t="e">
        <f>SUM(#REF!)</f>
        <v>#REF!</v>
      </c>
      <c r="AK6" s="77" t="e">
        <f t="shared" ref="AK6:AK15" si="6">SUM(AG6:AJ6)</f>
        <v>#REF!</v>
      </c>
      <c r="AL6" s="54" t="e">
        <f>SUM(#REF!)</f>
        <v>#REF!</v>
      </c>
      <c r="AM6" s="54" t="e">
        <f>SUM(#REF!)</f>
        <v>#REF!</v>
      </c>
      <c r="AN6" s="54" t="e">
        <f>SUM(#REF!)</f>
        <v>#REF!</v>
      </c>
      <c r="AO6" s="54" t="e">
        <f>SUM(#REF!)</f>
        <v>#REF!</v>
      </c>
      <c r="AP6" s="77" t="e">
        <f t="shared" ref="AP6:AP15" si="7">SUM(AL6:AO6)</f>
        <v>#REF!</v>
      </c>
      <c r="AQ6" s="144"/>
      <c r="AR6" s="144"/>
      <c r="AS6" s="144"/>
      <c r="AT6" s="6"/>
      <c r="AU6" s="126">
        <v>13049.172</v>
      </c>
      <c r="AV6" s="126">
        <v>18417.07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93" s="5" customFormat="1" ht="18" customHeight="1" x14ac:dyDescent="0.25">
      <c r="A7" s="90" t="s">
        <v>2</v>
      </c>
      <c r="B7" s="90"/>
      <c r="C7" s="91" t="e">
        <f>SUM(#REF!)</f>
        <v>#REF!</v>
      </c>
      <c r="D7" s="91" t="e">
        <f>SUM(#REF!)</f>
        <v>#REF!</v>
      </c>
      <c r="E7" s="91" t="e">
        <f>SUM(#REF!)</f>
        <v>#REF!</v>
      </c>
      <c r="F7" s="91" t="e">
        <f>SUM(#REF!)</f>
        <v>#REF!</v>
      </c>
      <c r="G7" s="92" t="e">
        <f t="shared" si="0"/>
        <v>#REF!</v>
      </c>
      <c r="H7" s="91" t="e">
        <f>SUM(#REF!)</f>
        <v>#REF!</v>
      </c>
      <c r="I7" s="91" t="e">
        <f>SUM(#REF!)</f>
        <v>#REF!</v>
      </c>
      <c r="J7" s="91" t="e">
        <f>SUM(#REF!)</f>
        <v>#REF!</v>
      </c>
      <c r="K7" s="91" t="e">
        <f>SUM(#REF!)</f>
        <v>#REF!</v>
      </c>
      <c r="L7" s="92" t="e">
        <f t="shared" si="1"/>
        <v>#REF!</v>
      </c>
      <c r="M7" s="91" t="e">
        <f>SUM(#REF!)</f>
        <v>#REF!</v>
      </c>
      <c r="N7" s="91" t="e">
        <f>SUM(#REF!)</f>
        <v>#REF!</v>
      </c>
      <c r="O7" s="91" t="e">
        <f>SUM(#REF!)</f>
        <v>#REF!</v>
      </c>
      <c r="P7" s="91" t="e">
        <f>SUM(#REF!)</f>
        <v>#REF!</v>
      </c>
      <c r="Q7" s="92" t="e">
        <f>SUM(M7:P7)</f>
        <v>#REF!</v>
      </c>
      <c r="R7" s="91" t="e">
        <f>SUM(#REF!)</f>
        <v>#REF!</v>
      </c>
      <c r="S7" s="91" t="e">
        <f>SUM(#REF!)</f>
        <v>#REF!</v>
      </c>
      <c r="T7" s="91" t="e">
        <f>SUM(#REF!)</f>
        <v>#REF!</v>
      </c>
      <c r="U7" s="91" t="e">
        <f>SUM(#REF!)</f>
        <v>#REF!</v>
      </c>
      <c r="V7" s="92" t="e">
        <f t="shared" si="3"/>
        <v>#REF!</v>
      </c>
      <c r="W7" s="91" t="e">
        <f>SUM(#REF!)</f>
        <v>#REF!</v>
      </c>
      <c r="X7" s="91" t="e">
        <f>SUM(#REF!)</f>
        <v>#REF!</v>
      </c>
      <c r="Y7" s="91" t="e">
        <f>SUM(#REF!)</f>
        <v>#REF!</v>
      </c>
      <c r="Z7" s="91" t="e">
        <f>SUM(#REF!)</f>
        <v>#REF!</v>
      </c>
      <c r="AA7" s="92" t="e">
        <f t="shared" si="4"/>
        <v>#REF!</v>
      </c>
      <c r="AB7" s="91" t="e">
        <f>SUM(#REF!)</f>
        <v>#REF!</v>
      </c>
      <c r="AC7" s="91" t="e">
        <f>SUM(#REF!)</f>
        <v>#REF!</v>
      </c>
      <c r="AD7" s="91" t="e">
        <f>SUM(#REF!)</f>
        <v>#REF!</v>
      </c>
      <c r="AE7" s="91" t="e">
        <f>SUM(#REF!)</f>
        <v>#REF!</v>
      </c>
      <c r="AF7" s="92" t="e">
        <f t="shared" si="5"/>
        <v>#REF!</v>
      </c>
      <c r="AG7" s="91" t="e">
        <f>SUM(#REF!)</f>
        <v>#REF!</v>
      </c>
      <c r="AH7" s="91" t="e">
        <f>SUM(#REF!)</f>
        <v>#REF!</v>
      </c>
      <c r="AI7" s="91" t="e">
        <f>SUM(#REF!)</f>
        <v>#REF!</v>
      </c>
      <c r="AJ7" s="91" t="e">
        <f>SUM(#REF!)</f>
        <v>#REF!</v>
      </c>
      <c r="AK7" s="92" t="e">
        <f t="shared" si="6"/>
        <v>#REF!</v>
      </c>
      <c r="AL7" s="91" t="e">
        <f>SUM(#REF!)</f>
        <v>#REF!</v>
      </c>
      <c r="AM7" s="91" t="e">
        <f>SUM(#REF!)</f>
        <v>#REF!</v>
      </c>
      <c r="AN7" s="91" t="e">
        <f>SUM(#REF!)</f>
        <v>#REF!</v>
      </c>
      <c r="AO7" s="91" t="e">
        <f>SUM(#REF!)</f>
        <v>#REF!</v>
      </c>
      <c r="AP7" s="92" t="e">
        <f t="shared" si="7"/>
        <v>#REF!</v>
      </c>
      <c r="AQ7" s="144"/>
      <c r="AR7" s="144"/>
      <c r="AS7" s="144"/>
      <c r="AT7" s="6"/>
      <c r="AU7" s="127">
        <v>0</v>
      </c>
      <c r="AV7" s="127">
        <v>0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93" s="5" customFormat="1" ht="18" customHeight="1" x14ac:dyDescent="0.25">
      <c r="A8" s="87" t="s">
        <v>3</v>
      </c>
      <c r="B8" s="87"/>
      <c r="C8" s="88" t="e">
        <f>SUM(#REF!)</f>
        <v>#REF!</v>
      </c>
      <c r="D8" s="88" t="e">
        <f>SUM(#REF!)</f>
        <v>#REF!</v>
      </c>
      <c r="E8" s="88" t="e">
        <f>SUM(#REF!)</f>
        <v>#REF!</v>
      </c>
      <c r="F8" s="88" t="e">
        <f>SUM(#REF!)</f>
        <v>#REF!</v>
      </c>
      <c r="G8" s="89" t="e">
        <f t="shared" si="0"/>
        <v>#REF!</v>
      </c>
      <c r="H8" s="88" t="e">
        <f>SUM(#REF!)</f>
        <v>#REF!</v>
      </c>
      <c r="I8" s="88" t="e">
        <f>SUM(#REF!)</f>
        <v>#REF!</v>
      </c>
      <c r="J8" s="88" t="e">
        <f>SUM(#REF!)</f>
        <v>#REF!</v>
      </c>
      <c r="K8" s="88" t="e">
        <f>SUM(#REF!)</f>
        <v>#REF!</v>
      </c>
      <c r="L8" s="89" t="e">
        <f t="shared" si="1"/>
        <v>#REF!</v>
      </c>
      <c r="M8" s="88" t="e">
        <f>SUM(#REF!)</f>
        <v>#REF!</v>
      </c>
      <c r="N8" s="88" t="e">
        <f>SUM(#REF!)</f>
        <v>#REF!</v>
      </c>
      <c r="O8" s="88" t="e">
        <f>SUM(#REF!)</f>
        <v>#REF!</v>
      </c>
      <c r="P8" s="88" t="e">
        <f>SUM(#REF!)</f>
        <v>#REF!</v>
      </c>
      <c r="Q8" s="89" t="e">
        <f t="shared" si="2"/>
        <v>#REF!</v>
      </c>
      <c r="R8" s="88" t="e">
        <f>SUM(#REF!)</f>
        <v>#REF!</v>
      </c>
      <c r="S8" s="88" t="e">
        <f>SUM(#REF!)</f>
        <v>#REF!</v>
      </c>
      <c r="T8" s="88" t="e">
        <f>SUM(#REF!)</f>
        <v>#REF!</v>
      </c>
      <c r="U8" s="88" t="e">
        <f>SUM(#REF!)</f>
        <v>#REF!</v>
      </c>
      <c r="V8" s="89" t="e">
        <f t="shared" si="3"/>
        <v>#REF!</v>
      </c>
      <c r="W8" s="88" t="e">
        <f>SUM(#REF!)</f>
        <v>#REF!</v>
      </c>
      <c r="X8" s="88" t="e">
        <f>SUM(#REF!)</f>
        <v>#REF!</v>
      </c>
      <c r="Y8" s="88" t="e">
        <f>SUM(#REF!)</f>
        <v>#REF!</v>
      </c>
      <c r="Z8" s="88" t="e">
        <f>SUM(#REF!)</f>
        <v>#REF!</v>
      </c>
      <c r="AA8" s="89" t="e">
        <f t="shared" si="4"/>
        <v>#REF!</v>
      </c>
      <c r="AB8" s="88" t="e">
        <f>SUM(#REF!)</f>
        <v>#REF!</v>
      </c>
      <c r="AC8" s="88" t="e">
        <f>SUM(#REF!)</f>
        <v>#REF!</v>
      </c>
      <c r="AD8" s="88" t="e">
        <f>SUM(#REF!)</f>
        <v>#REF!</v>
      </c>
      <c r="AE8" s="88" t="e">
        <f>SUM(#REF!)</f>
        <v>#REF!</v>
      </c>
      <c r="AF8" s="89" t="e">
        <f t="shared" si="5"/>
        <v>#REF!</v>
      </c>
      <c r="AG8" s="88" t="e">
        <f>SUM(#REF!)</f>
        <v>#REF!</v>
      </c>
      <c r="AH8" s="88" t="e">
        <f>SUM(#REF!)</f>
        <v>#REF!</v>
      </c>
      <c r="AI8" s="88" t="e">
        <f>SUM(#REF!)</f>
        <v>#REF!</v>
      </c>
      <c r="AJ8" s="88" t="e">
        <f>SUM(#REF!)</f>
        <v>#REF!</v>
      </c>
      <c r="AK8" s="89" t="e">
        <f t="shared" si="6"/>
        <v>#REF!</v>
      </c>
      <c r="AL8" s="88" t="e">
        <f>SUM(#REF!)</f>
        <v>#REF!</v>
      </c>
      <c r="AM8" s="88" t="e">
        <f>SUM(#REF!)</f>
        <v>#REF!</v>
      </c>
      <c r="AN8" s="88" t="e">
        <f>SUM(#REF!)</f>
        <v>#REF!</v>
      </c>
      <c r="AO8" s="88" t="e">
        <f>SUM(#REF!)</f>
        <v>#REF!</v>
      </c>
      <c r="AP8" s="89" t="e">
        <f t="shared" si="7"/>
        <v>#REF!</v>
      </c>
      <c r="AQ8" s="145"/>
      <c r="AR8" s="145"/>
      <c r="AS8" s="145"/>
      <c r="AT8" s="23"/>
      <c r="AU8" s="125">
        <v>0</v>
      </c>
      <c r="AV8" s="125">
        <v>193.15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93" s="5" customFormat="1" ht="18" customHeight="1" x14ac:dyDescent="0.25">
      <c r="A9" s="8" t="s">
        <v>4</v>
      </c>
      <c r="B9" s="8"/>
      <c r="C9" s="54" t="e">
        <f>SUM(#REF!)</f>
        <v>#REF!</v>
      </c>
      <c r="D9" s="54" t="e">
        <f>SUM(#REF!)</f>
        <v>#REF!</v>
      </c>
      <c r="E9" s="54" t="e">
        <f>SUM(#REF!)</f>
        <v>#REF!</v>
      </c>
      <c r="F9" s="54" t="e">
        <f>SUM(#REF!)</f>
        <v>#REF!</v>
      </c>
      <c r="G9" s="77" t="e">
        <f t="shared" si="0"/>
        <v>#REF!</v>
      </c>
      <c r="H9" s="54" t="e">
        <f>SUM(#REF!)</f>
        <v>#REF!</v>
      </c>
      <c r="I9" s="54" t="e">
        <f>SUM(#REF!)</f>
        <v>#REF!</v>
      </c>
      <c r="J9" s="54" t="e">
        <f>SUM(#REF!)</f>
        <v>#REF!</v>
      </c>
      <c r="K9" s="54" t="e">
        <f>SUM(#REF!)</f>
        <v>#REF!</v>
      </c>
      <c r="L9" s="77" t="e">
        <f t="shared" si="1"/>
        <v>#REF!</v>
      </c>
      <c r="M9" s="54" t="e">
        <f>SUM(#REF!)</f>
        <v>#REF!</v>
      </c>
      <c r="N9" s="54" t="e">
        <f>SUM(#REF!)</f>
        <v>#REF!</v>
      </c>
      <c r="O9" s="54" t="e">
        <f>SUM(#REF!)</f>
        <v>#REF!</v>
      </c>
      <c r="P9" s="54" t="e">
        <f>SUM(#REF!)</f>
        <v>#REF!</v>
      </c>
      <c r="Q9" s="77" t="e">
        <f t="shared" si="2"/>
        <v>#REF!</v>
      </c>
      <c r="R9" s="54" t="e">
        <f>SUM(#REF!)</f>
        <v>#REF!</v>
      </c>
      <c r="S9" s="54" t="e">
        <f>SUM(#REF!)</f>
        <v>#REF!</v>
      </c>
      <c r="T9" s="54" t="e">
        <f>SUM(#REF!)</f>
        <v>#REF!</v>
      </c>
      <c r="U9" s="54" t="e">
        <f>SUM(#REF!)</f>
        <v>#REF!</v>
      </c>
      <c r="V9" s="77" t="e">
        <f t="shared" si="3"/>
        <v>#REF!</v>
      </c>
      <c r="W9" s="54" t="e">
        <f>SUM(#REF!)</f>
        <v>#REF!</v>
      </c>
      <c r="X9" s="54" t="e">
        <f>SUM(#REF!)</f>
        <v>#REF!</v>
      </c>
      <c r="Y9" s="54" t="e">
        <f>SUM(#REF!)</f>
        <v>#REF!</v>
      </c>
      <c r="Z9" s="54" t="e">
        <f>SUM(#REF!)</f>
        <v>#REF!</v>
      </c>
      <c r="AA9" s="77" t="e">
        <f t="shared" si="4"/>
        <v>#REF!</v>
      </c>
      <c r="AB9" s="54" t="e">
        <f>SUM(#REF!)</f>
        <v>#REF!</v>
      </c>
      <c r="AC9" s="54" t="e">
        <f>SUM(#REF!)</f>
        <v>#REF!</v>
      </c>
      <c r="AD9" s="54" t="e">
        <f>SUM(#REF!)</f>
        <v>#REF!</v>
      </c>
      <c r="AE9" s="54" t="e">
        <f>SUM(#REF!)</f>
        <v>#REF!</v>
      </c>
      <c r="AF9" s="77" t="e">
        <f t="shared" si="5"/>
        <v>#REF!</v>
      </c>
      <c r="AG9" s="54" t="e">
        <f>SUM(#REF!)</f>
        <v>#REF!</v>
      </c>
      <c r="AH9" s="54" t="e">
        <f>SUM(#REF!)</f>
        <v>#REF!</v>
      </c>
      <c r="AI9" s="54" t="e">
        <f>SUM(#REF!)</f>
        <v>#REF!</v>
      </c>
      <c r="AJ9" s="54" t="e">
        <f>SUM(#REF!)</f>
        <v>#REF!</v>
      </c>
      <c r="AK9" s="77" t="e">
        <f t="shared" si="6"/>
        <v>#REF!</v>
      </c>
      <c r="AL9" s="54" t="e">
        <f>SUM(#REF!)</f>
        <v>#REF!</v>
      </c>
      <c r="AM9" s="54" t="e">
        <f>SUM(#REF!)</f>
        <v>#REF!</v>
      </c>
      <c r="AN9" s="54" t="e">
        <f>SUM(#REF!)</f>
        <v>#REF!</v>
      </c>
      <c r="AO9" s="54" t="e">
        <f>SUM(#REF!)</f>
        <v>#REF!</v>
      </c>
      <c r="AP9" s="77" t="e">
        <f t="shared" si="7"/>
        <v>#REF!</v>
      </c>
      <c r="AQ9" s="144"/>
      <c r="AR9" s="144"/>
      <c r="AS9" s="144"/>
      <c r="AT9" s="6"/>
      <c r="AU9" s="126">
        <v>37889.17</v>
      </c>
      <c r="AV9" s="126">
        <v>35140.92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93" x14ac:dyDescent="0.25">
      <c r="A10" s="90" t="s">
        <v>5</v>
      </c>
      <c r="B10" s="90"/>
      <c r="C10" s="91" t="e">
        <f>SUM(#REF!)</f>
        <v>#REF!</v>
      </c>
      <c r="D10" s="91" t="e">
        <f>SUM(#REF!)</f>
        <v>#REF!</v>
      </c>
      <c r="E10" s="91" t="e">
        <f>SUM(#REF!)</f>
        <v>#REF!</v>
      </c>
      <c r="F10" s="91" t="e">
        <f>SUM(#REF!)</f>
        <v>#REF!</v>
      </c>
      <c r="G10" s="92" t="e">
        <f t="shared" si="0"/>
        <v>#REF!</v>
      </c>
      <c r="H10" s="91" t="e">
        <f>SUM(#REF!)</f>
        <v>#REF!</v>
      </c>
      <c r="I10" s="91" t="e">
        <f>SUM(#REF!)</f>
        <v>#REF!</v>
      </c>
      <c r="J10" s="91" t="e">
        <f>SUM(#REF!)</f>
        <v>#REF!</v>
      </c>
      <c r="K10" s="91" t="e">
        <f>SUM(#REF!)</f>
        <v>#REF!</v>
      </c>
      <c r="L10" s="92" t="e">
        <f t="shared" si="1"/>
        <v>#REF!</v>
      </c>
      <c r="M10" s="91" t="e">
        <f>SUM(#REF!)</f>
        <v>#REF!</v>
      </c>
      <c r="N10" s="91" t="e">
        <f>SUM(#REF!)</f>
        <v>#REF!</v>
      </c>
      <c r="O10" s="91" t="e">
        <f>SUM(#REF!)</f>
        <v>#REF!</v>
      </c>
      <c r="P10" s="91" t="e">
        <f>SUM(#REF!)</f>
        <v>#REF!</v>
      </c>
      <c r="Q10" s="92" t="e">
        <f t="shared" si="2"/>
        <v>#REF!</v>
      </c>
      <c r="R10" s="91" t="e">
        <f>SUM(#REF!)</f>
        <v>#REF!</v>
      </c>
      <c r="S10" s="91" t="e">
        <f>SUM(#REF!)</f>
        <v>#REF!</v>
      </c>
      <c r="T10" s="91" t="e">
        <f>SUM(#REF!)</f>
        <v>#REF!</v>
      </c>
      <c r="U10" s="91" t="e">
        <f>SUM(#REF!)</f>
        <v>#REF!</v>
      </c>
      <c r="V10" s="92" t="e">
        <f t="shared" si="3"/>
        <v>#REF!</v>
      </c>
      <c r="W10" s="91" t="e">
        <f>SUM(#REF!)</f>
        <v>#REF!</v>
      </c>
      <c r="X10" s="91" t="e">
        <f>SUM(#REF!)</f>
        <v>#REF!</v>
      </c>
      <c r="Y10" s="91" t="e">
        <f>SUM(#REF!)</f>
        <v>#REF!</v>
      </c>
      <c r="Z10" s="91" t="e">
        <f>SUM(#REF!)</f>
        <v>#REF!</v>
      </c>
      <c r="AA10" s="92" t="e">
        <f t="shared" si="4"/>
        <v>#REF!</v>
      </c>
      <c r="AB10" s="91" t="e">
        <f>SUM(#REF!)</f>
        <v>#REF!</v>
      </c>
      <c r="AC10" s="91" t="e">
        <f>SUM(#REF!)</f>
        <v>#REF!</v>
      </c>
      <c r="AD10" s="91" t="e">
        <f>SUM(#REF!)</f>
        <v>#REF!</v>
      </c>
      <c r="AE10" s="91" t="e">
        <f>SUM(#REF!)</f>
        <v>#REF!</v>
      </c>
      <c r="AF10" s="92" t="e">
        <f t="shared" si="5"/>
        <v>#REF!</v>
      </c>
      <c r="AG10" s="91" t="e">
        <f>SUM(#REF!)</f>
        <v>#REF!</v>
      </c>
      <c r="AH10" s="91" t="e">
        <f>SUM(#REF!)</f>
        <v>#REF!</v>
      </c>
      <c r="AI10" s="91" t="e">
        <f>SUM(#REF!)</f>
        <v>#REF!</v>
      </c>
      <c r="AJ10" s="91" t="e">
        <f>SUM(#REF!)</f>
        <v>#REF!</v>
      </c>
      <c r="AK10" s="92" t="e">
        <f t="shared" si="6"/>
        <v>#REF!</v>
      </c>
      <c r="AL10" s="91" t="e">
        <f>SUM(#REF!)</f>
        <v>#REF!</v>
      </c>
      <c r="AM10" s="91" t="e">
        <f>SUM(#REF!)</f>
        <v>#REF!</v>
      </c>
      <c r="AN10" s="91" t="e">
        <f>SUM(#REF!)</f>
        <v>#REF!</v>
      </c>
      <c r="AO10" s="91" t="e">
        <f>SUM(#REF!)</f>
        <v>#REF!</v>
      </c>
      <c r="AP10" s="92" t="e">
        <f t="shared" si="7"/>
        <v>#REF!</v>
      </c>
      <c r="AQ10" s="146"/>
      <c r="AR10" s="146"/>
      <c r="AS10" s="146"/>
      <c r="AT10" s="24"/>
      <c r="AU10" s="127">
        <v>4000</v>
      </c>
      <c r="AV10" s="127">
        <v>13410.61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93" s="5" customFormat="1" ht="18" customHeight="1" x14ac:dyDescent="0.25">
      <c r="A11" s="8" t="s">
        <v>6</v>
      </c>
      <c r="B11" s="8"/>
      <c r="C11" s="54" t="e">
        <f>SUM(#REF!)</f>
        <v>#REF!</v>
      </c>
      <c r="D11" s="54" t="e">
        <f>SUM(#REF!)</f>
        <v>#REF!</v>
      </c>
      <c r="E11" s="54" t="e">
        <f>SUM(#REF!)</f>
        <v>#REF!</v>
      </c>
      <c r="F11" s="54" t="e">
        <f>SUM(#REF!)</f>
        <v>#REF!</v>
      </c>
      <c r="G11" s="77" t="e">
        <f t="shared" si="0"/>
        <v>#REF!</v>
      </c>
      <c r="H11" s="54" t="e">
        <f>SUM(#REF!)</f>
        <v>#REF!</v>
      </c>
      <c r="I11" s="54" t="e">
        <f>SUM(#REF!)</f>
        <v>#REF!</v>
      </c>
      <c r="J11" s="54" t="e">
        <f>SUM(#REF!)</f>
        <v>#REF!</v>
      </c>
      <c r="K11" s="54" t="e">
        <f>SUM(#REF!)</f>
        <v>#REF!</v>
      </c>
      <c r="L11" s="77" t="e">
        <f t="shared" si="1"/>
        <v>#REF!</v>
      </c>
      <c r="M11" s="54" t="e">
        <f>SUM(#REF!)</f>
        <v>#REF!</v>
      </c>
      <c r="N11" s="54" t="e">
        <f>SUM(#REF!)</f>
        <v>#REF!</v>
      </c>
      <c r="O11" s="54" t="e">
        <f>SUM(#REF!)</f>
        <v>#REF!</v>
      </c>
      <c r="P11" s="54" t="e">
        <f>SUM(#REF!)</f>
        <v>#REF!</v>
      </c>
      <c r="Q11" s="77" t="e">
        <f t="shared" si="2"/>
        <v>#REF!</v>
      </c>
      <c r="R11" s="54" t="e">
        <f>SUM(#REF!)</f>
        <v>#REF!</v>
      </c>
      <c r="S11" s="54" t="e">
        <f>SUM(#REF!)</f>
        <v>#REF!</v>
      </c>
      <c r="T11" s="54" t="e">
        <f>SUM(#REF!)</f>
        <v>#REF!</v>
      </c>
      <c r="U11" s="54" t="e">
        <f>SUM(#REF!)</f>
        <v>#REF!</v>
      </c>
      <c r="V11" s="77" t="e">
        <f t="shared" si="3"/>
        <v>#REF!</v>
      </c>
      <c r="W11" s="54" t="e">
        <f>SUM(#REF!)</f>
        <v>#REF!</v>
      </c>
      <c r="X11" s="54" t="e">
        <f>SUM(#REF!)</f>
        <v>#REF!</v>
      </c>
      <c r="Y11" s="54" t="e">
        <f>SUM(#REF!)</f>
        <v>#REF!</v>
      </c>
      <c r="Z11" s="54" t="e">
        <f>SUM(#REF!)</f>
        <v>#REF!</v>
      </c>
      <c r="AA11" s="77" t="e">
        <f t="shared" si="4"/>
        <v>#REF!</v>
      </c>
      <c r="AB11" s="54" t="e">
        <f>SUM(#REF!)</f>
        <v>#REF!</v>
      </c>
      <c r="AC11" s="54" t="e">
        <f>SUM(#REF!)</f>
        <v>#REF!</v>
      </c>
      <c r="AD11" s="54" t="e">
        <f>SUM(#REF!)</f>
        <v>#REF!</v>
      </c>
      <c r="AE11" s="54" t="e">
        <f>SUM(#REF!)</f>
        <v>#REF!</v>
      </c>
      <c r="AF11" s="77" t="e">
        <f t="shared" si="5"/>
        <v>#REF!</v>
      </c>
      <c r="AG11" s="54" t="e">
        <f>SUM(#REF!)</f>
        <v>#REF!</v>
      </c>
      <c r="AH11" s="54" t="e">
        <f>SUM(#REF!)</f>
        <v>#REF!</v>
      </c>
      <c r="AI11" s="54" t="e">
        <f>SUM(#REF!)</f>
        <v>#REF!</v>
      </c>
      <c r="AJ11" s="54" t="e">
        <f>SUM(#REF!)</f>
        <v>#REF!</v>
      </c>
      <c r="AK11" s="77" t="e">
        <f t="shared" si="6"/>
        <v>#REF!</v>
      </c>
      <c r="AL11" s="54" t="e">
        <f>SUM(#REF!)</f>
        <v>#REF!</v>
      </c>
      <c r="AM11" s="54" t="e">
        <f>SUM(#REF!)</f>
        <v>#REF!</v>
      </c>
      <c r="AN11" s="54" t="e">
        <f>SUM(#REF!)</f>
        <v>#REF!</v>
      </c>
      <c r="AO11" s="54" t="e">
        <f>SUM(#REF!)</f>
        <v>#REF!</v>
      </c>
      <c r="AP11" s="77" t="e">
        <f t="shared" si="7"/>
        <v>#REF!</v>
      </c>
      <c r="AQ11" s="144"/>
      <c r="AR11" s="144"/>
      <c r="AS11" s="144"/>
      <c r="AT11" s="6"/>
      <c r="AU11" s="126">
        <v>140.47</v>
      </c>
      <c r="AV11" s="126">
        <v>1858.59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>
        <v>58.24</v>
      </c>
      <c r="DE11" s="6"/>
      <c r="DF11" s="6"/>
      <c r="DG11" s="6"/>
      <c r="DH11" s="6"/>
      <c r="DI11" s="6"/>
      <c r="DJ11" s="6"/>
      <c r="GG11" s="5">
        <v>43.17</v>
      </c>
    </row>
    <row r="12" spans="1:193" s="5" customFormat="1" ht="18" customHeight="1" x14ac:dyDescent="0.25">
      <c r="A12" s="8" t="s">
        <v>7</v>
      </c>
      <c r="B12" s="8"/>
      <c r="C12" s="54" t="e">
        <f>SUM(#REF!)</f>
        <v>#REF!</v>
      </c>
      <c r="D12" s="54" t="e">
        <f>SUM(#REF!)</f>
        <v>#REF!</v>
      </c>
      <c r="E12" s="54" t="e">
        <f>SUM(#REF!)</f>
        <v>#REF!</v>
      </c>
      <c r="F12" s="54" t="e">
        <f>SUM(#REF!)</f>
        <v>#REF!</v>
      </c>
      <c r="G12" s="77" t="e">
        <f t="shared" si="0"/>
        <v>#REF!</v>
      </c>
      <c r="H12" s="54" t="e">
        <f>SUM(#REF!)</f>
        <v>#REF!</v>
      </c>
      <c r="I12" s="54" t="e">
        <f>SUM(#REF!)</f>
        <v>#REF!</v>
      </c>
      <c r="J12" s="54" t="e">
        <f>SUM(#REF!)</f>
        <v>#REF!</v>
      </c>
      <c r="K12" s="54" t="e">
        <f>SUM(#REF!)</f>
        <v>#REF!</v>
      </c>
      <c r="L12" s="77" t="e">
        <f t="shared" si="1"/>
        <v>#REF!</v>
      </c>
      <c r="M12" s="54" t="e">
        <f>SUM(#REF!)</f>
        <v>#REF!</v>
      </c>
      <c r="N12" s="54" t="e">
        <f>SUM(#REF!)</f>
        <v>#REF!</v>
      </c>
      <c r="O12" s="54" t="e">
        <f>SUM(#REF!)</f>
        <v>#REF!</v>
      </c>
      <c r="P12" s="54" t="e">
        <f>SUM(#REF!)</f>
        <v>#REF!</v>
      </c>
      <c r="Q12" s="77" t="e">
        <f t="shared" si="2"/>
        <v>#REF!</v>
      </c>
      <c r="R12" s="54" t="e">
        <f>SUM(#REF!)</f>
        <v>#REF!</v>
      </c>
      <c r="S12" s="54" t="e">
        <f>SUM(#REF!)</f>
        <v>#REF!</v>
      </c>
      <c r="T12" s="54" t="e">
        <f>SUM(#REF!)</f>
        <v>#REF!</v>
      </c>
      <c r="U12" s="54" t="e">
        <f>SUM(#REF!)</f>
        <v>#REF!</v>
      </c>
      <c r="V12" s="77" t="e">
        <f t="shared" si="3"/>
        <v>#REF!</v>
      </c>
      <c r="W12" s="54" t="e">
        <f>SUM(#REF!)</f>
        <v>#REF!</v>
      </c>
      <c r="X12" s="54" t="e">
        <f>SUM(#REF!)</f>
        <v>#REF!</v>
      </c>
      <c r="Y12" s="54" t="e">
        <f>SUM(#REF!)</f>
        <v>#REF!</v>
      </c>
      <c r="Z12" s="54" t="e">
        <f>SUM(#REF!)</f>
        <v>#REF!</v>
      </c>
      <c r="AA12" s="77" t="e">
        <f t="shared" si="4"/>
        <v>#REF!</v>
      </c>
      <c r="AB12" s="54" t="e">
        <f>SUM(#REF!)</f>
        <v>#REF!</v>
      </c>
      <c r="AC12" s="54" t="e">
        <f>SUM(#REF!)</f>
        <v>#REF!</v>
      </c>
      <c r="AD12" s="54" t="e">
        <f>SUM(#REF!)</f>
        <v>#REF!</v>
      </c>
      <c r="AE12" s="54" t="e">
        <f>SUM(#REF!)</f>
        <v>#REF!</v>
      </c>
      <c r="AF12" s="77" t="e">
        <f t="shared" si="5"/>
        <v>#REF!</v>
      </c>
      <c r="AG12" s="54" t="e">
        <f>SUM(#REF!)</f>
        <v>#REF!</v>
      </c>
      <c r="AH12" s="54" t="e">
        <f>SUM(#REF!)</f>
        <v>#REF!</v>
      </c>
      <c r="AI12" s="54" t="e">
        <f>SUM(#REF!)</f>
        <v>#REF!</v>
      </c>
      <c r="AJ12" s="54" t="e">
        <f>SUM(#REF!)</f>
        <v>#REF!</v>
      </c>
      <c r="AK12" s="77" t="e">
        <f t="shared" si="6"/>
        <v>#REF!</v>
      </c>
      <c r="AL12" s="54" t="e">
        <f>SUM(#REF!)</f>
        <v>#REF!</v>
      </c>
      <c r="AM12" s="54" t="e">
        <f>SUM(#REF!)</f>
        <v>#REF!</v>
      </c>
      <c r="AN12" s="54" t="e">
        <f>SUM(#REF!)</f>
        <v>#REF!</v>
      </c>
      <c r="AO12" s="54" t="e">
        <f>SUM(#REF!)</f>
        <v>#REF!</v>
      </c>
      <c r="AP12" s="77" t="e">
        <f t="shared" si="7"/>
        <v>#REF!</v>
      </c>
      <c r="AQ12" s="144"/>
      <c r="AR12" s="144"/>
      <c r="AS12" s="144"/>
      <c r="AT12" s="6"/>
      <c r="AU12" s="126">
        <v>0</v>
      </c>
      <c r="AV12" s="126">
        <v>98.98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93" s="9" customFormat="1" ht="18" customHeight="1" x14ac:dyDescent="0.25">
      <c r="A13" s="14" t="s">
        <v>8</v>
      </c>
      <c r="B13" s="14"/>
      <c r="C13" s="63" t="e">
        <f>SUM(#REF!)</f>
        <v>#REF!</v>
      </c>
      <c r="D13" s="63" t="e">
        <f>SUM(#REF!)</f>
        <v>#REF!</v>
      </c>
      <c r="E13" s="63" t="e">
        <f>SUM(#REF!)</f>
        <v>#REF!</v>
      </c>
      <c r="F13" s="63" t="e">
        <f>SUM(#REF!)</f>
        <v>#REF!</v>
      </c>
      <c r="G13" s="86" t="e">
        <f t="shared" si="0"/>
        <v>#REF!</v>
      </c>
      <c r="H13" s="63" t="e">
        <f>SUM(#REF!)</f>
        <v>#REF!</v>
      </c>
      <c r="I13" s="63" t="e">
        <f>SUM(#REF!)</f>
        <v>#REF!</v>
      </c>
      <c r="J13" s="63" t="e">
        <f>SUM(#REF!)</f>
        <v>#REF!</v>
      </c>
      <c r="K13" s="63" t="e">
        <f>SUM(#REF!)</f>
        <v>#REF!</v>
      </c>
      <c r="L13" s="86" t="e">
        <f t="shared" si="1"/>
        <v>#REF!</v>
      </c>
      <c r="M13" s="63" t="e">
        <f>SUM(#REF!)</f>
        <v>#REF!</v>
      </c>
      <c r="N13" s="63" t="e">
        <f>SUM(#REF!)</f>
        <v>#REF!</v>
      </c>
      <c r="O13" s="63" t="e">
        <f>SUM(#REF!)</f>
        <v>#REF!</v>
      </c>
      <c r="P13" s="63" t="e">
        <f>SUM(#REF!)</f>
        <v>#REF!</v>
      </c>
      <c r="Q13" s="86" t="e">
        <f t="shared" si="2"/>
        <v>#REF!</v>
      </c>
      <c r="R13" s="63" t="e">
        <f>SUM(#REF!)</f>
        <v>#REF!</v>
      </c>
      <c r="S13" s="63" t="e">
        <f>SUM(#REF!)</f>
        <v>#REF!</v>
      </c>
      <c r="T13" s="63" t="e">
        <f>SUM(#REF!)</f>
        <v>#REF!</v>
      </c>
      <c r="U13" s="63" t="e">
        <f>SUM(#REF!)</f>
        <v>#REF!</v>
      </c>
      <c r="V13" s="86" t="e">
        <f t="shared" si="3"/>
        <v>#REF!</v>
      </c>
      <c r="W13" s="63" t="e">
        <f>SUM(#REF!)</f>
        <v>#REF!</v>
      </c>
      <c r="X13" s="63" t="e">
        <f>SUM(#REF!)</f>
        <v>#REF!</v>
      </c>
      <c r="Y13" s="63" t="e">
        <f>SUM(#REF!)</f>
        <v>#REF!</v>
      </c>
      <c r="Z13" s="63" t="e">
        <f>SUM(#REF!)</f>
        <v>#REF!</v>
      </c>
      <c r="AA13" s="86" t="e">
        <f t="shared" si="4"/>
        <v>#REF!</v>
      </c>
      <c r="AB13" s="63" t="e">
        <f>SUM(#REF!)</f>
        <v>#REF!</v>
      </c>
      <c r="AC13" s="63" t="e">
        <f>SUM(#REF!)</f>
        <v>#REF!</v>
      </c>
      <c r="AD13" s="63" t="e">
        <f>SUM(#REF!)</f>
        <v>#REF!</v>
      </c>
      <c r="AE13" s="63" t="e">
        <f>SUM(#REF!)</f>
        <v>#REF!</v>
      </c>
      <c r="AF13" s="86" t="e">
        <f t="shared" si="5"/>
        <v>#REF!</v>
      </c>
      <c r="AG13" s="63" t="e">
        <f>SUM(#REF!)</f>
        <v>#REF!</v>
      </c>
      <c r="AH13" s="63" t="e">
        <f>SUM(#REF!)</f>
        <v>#REF!</v>
      </c>
      <c r="AI13" s="63" t="e">
        <f>SUM(#REF!)</f>
        <v>#REF!</v>
      </c>
      <c r="AJ13" s="63" t="e">
        <f>SUM(#REF!)</f>
        <v>#REF!</v>
      </c>
      <c r="AK13" s="77" t="e">
        <f t="shared" si="6"/>
        <v>#REF!</v>
      </c>
      <c r="AL13" s="54" t="e">
        <f>SUM(#REF!)</f>
        <v>#REF!</v>
      </c>
      <c r="AM13" s="54" t="e">
        <f>SUM(#REF!)</f>
        <v>#REF!</v>
      </c>
      <c r="AN13" s="54" t="e">
        <f>SUM(#REF!)</f>
        <v>#REF!</v>
      </c>
      <c r="AO13" s="54" t="e">
        <f>SUM(#REF!)</f>
        <v>#REF!</v>
      </c>
      <c r="AP13" s="77" t="e">
        <f t="shared" si="7"/>
        <v>#REF!</v>
      </c>
      <c r="AQ13" s="144"/>
      <c r="AR13" s="144"/>
      <c r="AS13" s="144"/>
      <c r="AT13" s="19"/>
      <c r="AU13" s="126">
        <v>0</v>
      </c>
      <c r="AV13" s="126">
        <v>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93" s="5" customFormat="1" ht="18" customHeight="1" x14ac:dyDescent="0.25">
      <c r="A14" s="8" t="s">
        <v>0</v>
      </c>
      <c r="B14" s="8"/>
      <c r="C14" s="54" t="e">
        <f>SUM(#REF!)</f>
        <v>#REF!</v>
      </c>
      <c r="D14" s="54" t="e">
        <f>SUM(#REF!)</f>
        <v>#REF!</v>
      </c>
      <c r="E14" s="54" t="e">
        <f>SUM(#REF!)</f>
        <v>#REF!</v>
      </c>
      <c r="F14" s="54" t="e">
        <f>SUM(#REF!)</f>
        <v>#REF!</v>
      </c>
      <c r="G14" s="77" t="e">
        <f t="shared" si="0"/>
        <v>#REF!</v>
      </c>
      <c r="H14" s="54" t="e">
        <f>SUM(#REF!)</f>
        <v>#REF!</v>
      </c>
      <c r="I14" s="54" t="e">
        <f>SUM(#REF!)</f>
        <v>#REF!</v>
      </c>
      <c r="J14" s="54" t="e">
        <f>SUM(#REF!)</f>
        <v>#REF!</v>
      </c>
      <c r="K14" s="54" t="e">
        <f>SUM(#REF!)</f>
        <v>#REF!</v>
      </c>
      <c r="L14" s="77" t="e">
        <f t="shared" si="1"/>
        <v>#REF!</v>
      </c>
      <c r="M14" s="54" t="e">
        <f>SUM(#REF!)</f>
        <v>#REF!</v>
      </c>
      <c r="N14" s="54" t="e">
        <f>SUM(#REF!)</f>
        <v>#REF!</v>
      </c>
      <c r="O14" s="54" t="e">
        <f>SUM(#REF!)</f>
        <v>#REF!</v>
      </c>
      <c r="P14" s="54" t="e">
        <f>SUM(#REF!)</f>
        <v>#REF!</v>
      </c>
      <c r="Q14" s="77" t="e">
        <f t="shared" si="2"/>
        <v>#REF!</v>
      </c>
      <c r="R14" s="54" t="e">
        <f>SUM(#REF!)</f>
        <v>#REF!</v>
      </c>
      <c r="S14" s="54" t="e">
        <f>SUM(#REF!)</f>
        <v>#REF!</v>
      </c>
      <c r="T14" s="54" t="e">
        <f>SUM(#REF!)</f>
        <v>#REF!</v>
      </c>
      <c r="U14" s="54" t="e">
        <f>SUM(#REF!)</f>
        <v>#REF!</v>
      </c>
      <c r="V14" s="77" t="e">
        <f t="shared" si="3"/>
        <v>#REF!</v>
      </c>
      <c r="W14" s="54" t="e">
        <f>SUM(#REF!)</f>
        <v>#REF!</v>
      </c>
      <c r="X14" s="54" t="e">
        <f>SUM(#REF!)</f>
        <v>#REF!</v>
      </c>
      <c r="Y14" s="54" t="e">
        <f>SUM(#REF!)</f>
        <v>#REF!</v>
      </c>
      <c r="Z14" s="54" t="e">
        <f>SUM(#REF!)</f>
        <v>#REF!</v>
      </c>
      <c r="AA14" s="77" t="e">
        <f t="shared" si="4"/>
        <v>#REF!</v>
      </c>
      <c r="AB14" s="54" t="e">
        <f>SUM(#REF!)</f>
        <v>#REF!</v>
      </c>
      <c r="AC14" s="54" t="e">
        <f>SUM(#REF!)</f>
        <v>#REF!</v>
      </c>
      <c r="AD14" s="54" t="e">
        <f>SUM(#REF!)</f>
        <v>#REF!</v>
      </c>
      <c r="AE14" s="54" t="e">
        <f>SUM(#REF!)</f>
        <v>#REF!</v>
      </c>
      <c r="AF14" s="77" t="e">
        <f t="shared" si="5"/>
        <v>#REF!</v>
      </c>
      <c r="AG14" s="54" t="e">
        <f>SUM(#REF!)</f>
        <v>#REF!</v>
      </c>
      <c r="AH14" s="54" t="e">
        <f>SUM(#REF!)</f>
        <v>#REF!</v>
      </c>
      <c r="AI14" s="54" t="e">
        <f>SUM(#REF!)</f>
        <v>#REF!</v>
      </c>
      <c r="AJ14" s="54" t="e">
        <f>SUM(#REF!)</f>
        <v>#REF!</v>
      </c>
      <c r="AK14" s="77" t="e">
        <f t="shared" si="6"/>
        <v>#REF!</v>
      </c>
      <c r="AL14" s="54" t="e">
        <f>SUM(#REF!)</f>
        <v>#REF!</v>
      </c>
      <c r="AM14" s="54" t="e">
        <f>SUM(#REF!)</f>
        <v>#REF!</v>
      </c>
      <c r="AN14" s="54" t="e">
        <f>SUM(#REF!)</f>
        <v>#REF!</v>
      </c>
      <c r="AO14" s="54" t="e">
        <f>SUM(#REF!)</f>
        <v>#REF!</v>
      </c>
      <c r="AP14" s="77" t="e">
        <f t="shared" si="7"/>
        <v>#REF!</v>
      </c>
      <c r="AQ14" s="144"/>
      <c r="AR14" s="144"/>
      <c r="AS14" s="144"/>
      <c r="AT14" s="6"/>
      <c r="AU14" s="126">
        <v>33.979999999999997</v>
      </c>
      <c r="AV14" s="126">
        <v>228.23999999999998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93" s="51" customFormat="1" ht="18" customHeight="1" thickBot="1" x14ac:dyDescent="0.3">
      <c r="A15" s="50" t="s">
        <v>79</v>
      </c>
      <c r="B15" s="50"/>
      <c r="C15" s="106" t="e">
        <f>SUM(#REF!)</f>
        <v>#REF!</v>
      </c>
      <c r="D15" s="106" t="e">
        <f>SUM(#REF!)</f>
        <v>#REF!</v>
      </c>
      <c r="E15" s="106" t="e">
        <f>SUM(#REF!)</f>
        <v>#REF!</v>
      </c>
      <c r="F15" s="106" t="e">
        <f>SUM(#REF!)</f>
        <v>#REF!</v>
      </c>
      <c r="G15" s="107" t="e">
        <f t="shared" si="0"/>
        <v>#REF!</v>
      </c>
      <c r="H15" s="106" t="e">
        <f>SUM(#REF!)</f>
        <v>#REF!</v>
      </c>
      <c r="I15" s="106" t="e">
        <f>SUM(#REF!)</f>
        <v>#REF!</v>
      </c>
      <c r="J15" s="106" t="e">
        <f>SUM(#REF!)</f>
        <v>#REF!</v>
      </c>
      <c r="K15" s="106" t="e">
        <f>SUM(#REF!)</f>
        <v>#REF!</v>
      </c>
      <c r="L15" s="107" t="e">
        <f t="shared" si="1"/>
        <v>#REF!</v>
      </c>
      <c r="M15" s="106" t="e">
        <f>SUM(#REF!)</f>
        <v>#REF!</v>
      </c>
      <c r="N15" s="106" t="e">
        <f>SUM(#REF!)</f>
        <v>#REF!</v>
      </c>
      <c r="O15" s="106" t="e">
        <f>SUM(#REF!)</f>
        <v>#REF!</v>
      </c>
      <c r="P15" s="106" t="e">
        <f>SUM(#REF!)</f>
        <v>#REF!</v>
      </c>
      <c r="Q15" s="107" t="e">
        <f t="shared" si="2"/>
        <v>#REF!</v>
      </c>
      <c r="R15" s="106" t="e">
        <f>SUM(#REF!)</f>
        <v>#REF!</v>
      </c>
      <c r="S15" s="106" t="e">
        <f>SUM(#REF!)</f>
        <v>#REF!</v>
      </c>
      <c r="T15" s="106" t="e">
        <f>SUM(#REF!)</f>
        <v>#REF!</v>
      </c>
      <c r="U15" s="106" t="e">
        <f>SUM(#REF!)</f>
        <v>#REF!</v>
      </c>
      <c r="V15" s="107" t="e">
        <f t="shared" si="3"/>
        <v>#REF!</v>
      </c>
      <c r="W15" s="106" t="e">
        <f>SUM(#REF!)</f>
        <v>#REF!</v>
      </c>
      <c r="X15" s="106" t="e">
        <f>SUM(#REF!)</f>
        <v>#REF!</v>
      </c>
      <c r="Y15" s="106" t="e">
        <f>SUM(#REF!)</f>
        <v>#REF!</v>
      </c>
      <c r="Z15" s="106" t="e">
        <f>SUM(#REF!)</f>
        <v>#REF!</v>
      </c>
      <c r="AA15" s="107" t="e">
        <f t="shared" si="4"/>
        <v>#REF!</v>
      </c>
      <c r="AB15" s="106" t="e">
        <f>SUM(#REF!)</f>
        <v>#REF!</v>
      </c>
      <c r="AC15" s="106" t="e">
        <f>SUM(#REF!)</f>
        <v>#REF!</v>
      </c>
      <c r="AD15" s="106" t="e">
        <f>SUM(#REF!)</f>
        <v>#REF!</v>
      </c>
      <c r="AE15" s="106" t="e">
        <f>SUM(#REF!)</f>
        <v>#REF!</v>
      </c>
      <c r="AF15" s="107" t="e">
        <f t="shared" si="5"/>
        <v>#REF!</v>
      </c>
      <c r="AG15" s="106" t="e">
        <f>SUM(#REF!)</f>
        <v>#REF!</v>
      </c>
      <c r="AH15" s="106" t="e">
        <f>SUM(#REF!)</f>
        <v>#REF!</v>
      </c>
      <c r="AI15" s="106" t="e">
        <f>SUM(#REF!)</f>
        <v>#REF!</v>
      </c>
      <c r="AJ15" s="106" t="e">
        <f>SUM(#REF!)</f>
        <v>#REF!</v>
      </c>
      <c r="AK15" s="77" t="e">
        <f t="shared" si="6"/>
        <v>#REF!</v>
      </c>
      <c r="AL15" s="54" t="e">
        <f>SUM(#REF!)</f>
        <v>#REF!</v>
      </c>
      <c r="AM15" s="54" t="e">
        <f>SUM(#REF!)</f>
        <v>#REF!</v>
      </c>
      <c r="AN15" s="54" t="e">
        <f>SUM(#REF!)</f>
        <v>#REF!</v>
      </c>
      <c r="AO15" s="54" t="e">
        <f>SUM(#REF!)</f>
        <v>#REF!</v>
      </c>
      <c r="AP15" s="77" t="e">
        <f t="shared" si="7"/>
        <v>#REF!</v>
      </c>
      <c r="AQ15" s="144"/>
      <c r="AR15" s="144"/>
      <c r="AS15" s="144"/>
      <c r="AT15" s="49"/>
      <c r="AU15" s="126">
        <v>13975.63</v>
      </c>
      <c r="AV15" s="126">
        <v>13975.630000000001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</row>
    <row r="16" spans="1:193" s="16" customFormat="1" ht="18" customHeight="1" thickTop="1" thickBot="1" x14ac:dyDescent="0.3">
      <c r="A16" s="58" t="s">
        <v>9</v>
      </c>
      <c r="B16" s="58"/>
      <c r="C16" s="59" t="e">
        <f t="shared" ref="C16:L16" si="8">SUM(C5:C15)</f>
        <v>#REF!</v>
      </c>
      <c r="D16" s="59" t="e">
        <f t="shared" si="8"/>
        <v>#REF!</v>
      </c>
      <c r="E16" s="59" t="e">
        <f t="shared" si="8"/>
        <v>#REF!</v>
      </c>
      <c r="F16" s="59" t="e">
        <f t="shared" si="8"/>
        <v>#REF!</v>
      </c>
      <c r="G16" s="78" t="e">
        <f t="shared" si="8"/>
        <v>#REF!</v>
      </c>
      <c r="H16" s="59" t="e">
        <f t="shared" si="8"/>
        <v>#REF!</v>
      </c>
      <c r="I16" s="59" t="e">
        <f t="shared" si="8"/>
        <v>#REF!</v>
      </c>
      <c r="J16" s="59" t="e">
        <f t="shared" si="8"/>
        <v>#REF!</v>
      </c>
      <c r="K16" s="59" t="e">
        <f t="shared" si="8"/>
        <v>#REF!</v>
      </c>
      <c r="L16" s="78" t="e">
        <f t="shared" si="8"/>
        <v>#REF!</v>
      </c>
      <c r="M16" s="59" t="e">
        <f t="shared" ref="M16:AP16" si="9">SUM(M5:M15)</f>
        <v>#REF!</v>
      </c>
      <c r="N16" s="59" t="e">
        <f t="shared" si="9"/>
        <v>#REF!</v>
      </c>
      <c r="O16" s="59" t="e">
        <f t="shared" si="9"/>
        <v>#REF!</v>
      </c>
      <c r="P16" s="59" t="e">
        <f t="shared" si="9"/>
        <v>#REF!</v>
      </c>
      <c r="Q16" s="78" t="e">
        <f t="shared" si="9"/>
        <v>#REF!</v>
      </c>
      <c r="R16" s="59" t="e">
        <f t="shared" si="9"/>
        <v>#REF!</v>
      </c>
      <c r="S16" s="59" t="e">
        <f t="shared" si="9"/>
        <v>#REF!</v>
      </c>
      <c r="T16" s="59" t="e">
        <f t="shared" si="9"/>
        <v>#REF!</v>
      </c>
      <c r="U16" s="59" t="e">
        <f t="shared" si="9"/>
        <v>#REF!</v>
      </c>
      <c r="V16" s="78" t="e">
        <f t="shared" si="9"/>
        <v>#REF!</v>
      </c>
      <c r="W16" s="59" t="e">
        <f t="shared" si="9"/>
        <v>#REF!</v>
      </c>
      <c r="X16" s="59" t="e">
        <f t="shared" si="9"/>
        <v>#REF!</v>
      </c>
      <c r="Y16" s="59" t="e">
        <f t="shared" si="9"/>
        <v>#REF!</v>
      </c>
      <c r="Z16" s="59" t="e">
        <f t="shared" si="9"/>
        <v>#REF!</v>
      </c>
      <c r="AA16" s="78" t="e">
        <f t="shared" si="9"/>
        <v>#REF!</v>
      </c>
      <c r="AB16" s="59" t="e">
        <f t="shared" si="9"/>
        <v>#REF!</v>
      </c>
      <c r="AC16" s="59" t="e">
        <f t="shared" si="9"/>
        <v>#REF!</v>
      </c>
      <c r="AD16" s="59" t="e">
        <f t="shared" si="9"/>
        <v>#REF!</v>
      </c>
      <c r="AE16" s="59" t="e">
        <f t="shared" si="9"/>
        <v>#REF!</v>
      </c>
      <c r="AF16" s="78" t="e">
        <f t="shared" si="9"/>
        <v>#REF!</v>
      </c>
      <c r="AG16" s="59" t="e">
        <f t="shared" si="9"/>
        <v>#REF!</v>
      </c>
      <c r="AH16" s="59" t="e">
        <f t="shared" si="9"/>
        <v>#REF!</v>
      </c>
      <c r="AI16" s="59" t="e">
        <f t="shared" si="9"/>
        <v>#REF!</v>
      </c>
      <c r="AJ16" s="59" t="e">
        <f t="shared" si="9"/>
        <v>#REF!</v>
      </c>
      <c r="AK16" s="78" t="e">
        <f t="shared" si="9"/>
        <v>#REF!</v>
      </c>
      <c r="AL16" s="59" t="e">
        <f t="shared" si="9"/>
        <v>#REF!</v>
      </c>
      <c r="AM16" s="59" t="e">
        <f t="shared" si="9"/>
        <v>#REF!</v>
      </c>
      <c r="AN16" s="59" t="e">
        <f t="shared" si="9"/>
        <v>#REF!</v>
      </c>
      <c r="AO16" s="59" t="e">
        <f t="shared" si="9"/>
        <v>#REF!</v>
      </c>
      <c r="AP16" s="78" t="e">
        <f t="shared" si="9"/>
        <v>#REF!</v>
      </c>
      <c r="AQ16" s="147"/>
      <c r="AR16" s="147"/>
      <c r="AS16" s="147"/>
      <c r="AT16" s="15"/>
      <c r="AU16" s="140">
        <v>89745.922000000006</v>
      </c>
      <c r="AV16" s="140">
        <v>104284.36</v>
      </c>
      <c r="AW16" s="15" t="s">
        <v>88</v>
      </c>
      <c r="AX16" s="15"/>
      <c r="AY16" s="15"/>
      <c r="AZ16" s="15"/>
      <c r="BA16" s="15"/>
      <c r="BB16" s="15">
        <f t="shared" ref="BB16:DJ16" si="10">SUM(BB5:BB15)</f>
        <v>0</v>
      </c>
      <c r="BC16" s="15">
        <f t="shared" si="10"/>
        <v>0</v>
      </c>
      <c r="BD16" s="15">
        <f t="shared" si="10"/>
        <v>0</v>
      </c>
      <c r="BE16" s="15">
        <f t="shared" si="10"/>
        <v>0</v>
      </c>
      <c r="BF16" s="15">
        <f t="shared" si="10"/>
        <v>0</v>
      </c>
      <c r="BG16" s="15">
        <f t="shared" si="10"/>
        <v>0</v>
      </c>
      <c r="BH16" s="15">
        <f t="shared" si="10"/>
        <v>0</v>
      </c>
      <c r="BI16" s="15">
        <f t="shared" si="10"/>
        <v>0</v>
      </c>
      <c r="BJ16" s="15">
        <f t="shared" si="10"/>
        <v>0</v>
      </c>
      <c r="BK16" s="15">
        <f t="shared" si="10"/>
        <v>0</v>
      </c>
      <c r="BL16" s="15">
        <f t="shared" si="10"/>
        <v>0</v>
      </c>
      <c r="BM16" s="15">
        <f t="shared" si="10"/>
        <v>0</v>
      </c>
      <c r="BN16" s="15">
        <f t="shared" si="10"/>
        <v>0</v>
      </c>
      <c r="BO16" s="15">
        <f t="shared" si="10"/>
        <v>0</v>
      </c>
      <c r="BP16" s="15">
        <f t="shared" si="10"/>
        <v>0</v>
      </c>
      <c r="BQ16" s="15">
        <f t="shared" si="10"/>
        <v>0</v>
      </c>
      <c r="BR16" s="15">
        <f t="shared" si="10"/>
        <v>0</v>
      </c>
      <c r="BS16" s="15">
        <f t="shared" si="10"/>
        <v>0</v>
      </c>
      <c r="BT16" s="15">
        <f t="shared" si="10"/>
        <v>0</v>
      </c>
      <c r="BU16" s="15">
        <f t="shared" si="10"/>
        <v>0</v>
      </c>
      <c r="BV16" s="15">
        <f t="shared" si="10"/>
        <v>0</v>
      </c>
      <c r="BW16" s="15">
        <f t="shared" si="10"/>
        <v>0</v>
      </c>
      <c r="BX16" s="15">
        <f t="shared" si="10"/>
        <v>0</v>
      </c>
      <c r="BY16" s="15">
        <f t="shared" si="10"/>
        <v>0</v>
      </c>
      <c r="BZ16" s="15">
        <f t="shared" si="10"/>
        <v>0</v>
      </c>
      <c r="CA16" s="15">
        <f t="shared" si="10"/>
        <v>0</v>
      </c>
      <c r="CB16" s="15">
        <f t="shared" si="10"/>
        <v>0</v>
      </c>
      <c r="CC16" s="15">
        <f t="shared" si="10"/>
        <v>0</v>
      </c>
      <c r="CD16" s="15">
        <f t="shared" si="10"/>
        <v>0</v>
      </c>
      <c r="CE16" s="15">
        <f t="shared" si="10"/>
        <v>0</v>
      </c>
      <c r="CF16" s="15">
        <f t="shared" si="10"/>
        <v>0</v>
      </c>
      <c r="CG16" s="15">
        <f t="shared" si="10"/>
        <v>0</v>
      </c>
      <c r="CH16" s="15">
        <f t="shared" si="10"/>
        <v>0</v>
      </c>
      <c r="CI16" s="15">
        <f t="shared" si="10"/>
        <v>0</v>
      </c>
      <c r="CJ16" s="15">
        <f t="shared" si="10"/>
        <v>0</v>
      </c>
      <c r="CK16" s="15">
        <f t="shared" si="10"/>
        <v>0</v>
      </c>
      <c r="CL16" s="15">
        <f t="shared" si="10"/>
        <v>0</v>
      </c>
      <c r="CM16" s="15">
        <f t="shared" si="10"/>
        <v>0</v>
      </c>
      <c r="CN16" s="15">
        <f t="shared" si="10"/>
        <v>0</v>
      </c>
      <c r="CO16" s="15">
        <f t="shared" si="10"/>
        <v>0</v>
      </c>
      <c r="CP16" s="15">
        <f t="shared" si="10"/>
        <v>0</v>
      </c>
      <c r="CQ16" s="15">
        <f t="shared" si="10"/>
        <v>0</v>
      </c>
      <c r="CR16" s="15">
        <f t="shared" si="10"/>
        <v>0</v>
      </c>
      <c r="CS16" s="15">
        <f t="shared" si="10"/>
        <v>0</v>
      </c>
      <c r="CT16" s="15">
        <f t="shared" si="10"/>
        <v>0</v>
      </c>
      <c r="CU16" s="15">
        <f t="shared" si="10"/>
        <v>0</v>
      </c>
      <c r="CV16" s="15">
        <f t="shared" si="10"/>
        <v>0</v>
      </c>
      <c r="CW16" s="15">
        <f t="shared" si="10"/>
        <v>0</v>
      </c>
      <c r="CX16" s="15">
        <f t="shared" si="10"/>
        <v>0</v>
      </c>
      <c r="CY16" s="15">
        <f t="shared" si="10"/>
        <v>0</v>
      </c>
      <c r="CZ16" s="15">
        <f t="shared" si="10"/>
        <v>0</v>
      </c>
      <c r="DA16" s="15">
        <f t="shared" si="10"/>
        <v>0</v>
      </c>
      <c r="DB16" s="15">
        <f t="shared" si="10"/>
        <v>0</v>
      </c>
      <c r="DC16" s="15">
        <f t="shared" si="10"/>
        <v>0</v>
      </c>
      <c r="DD16" s="15">
        <f t="shared" si="10"/>
        <v>58.24</v>
      </c>
      <c r="DE16" s="15">
        <f t="shared" si="10"/>
        <v>0</v>
      </c>
      <c r="DF16" s="15">
        <f t="shared" si="10"/>
        <v>0</v>
      </c>
      <c r="DG16" s="15">
        <f t="shared" si="10"/>
        <v>0</v>
      </c>
      <c r="DH16" s="15">
        <f t="shared" si="10"/>
        <v>0</v>
      </c>
      <c r="DI16" s="15">
        <f t="shared" si="10"/>
        <v>0</v>
      </c>
      <c r="DJ16" s="15">
        <f t="shared" si="10"/>
        <v>0</v>
      </c>
    </row>
    <row r="17" spans="1:652" s="5" customFormat="1" ht="18" customHeight="1" thickTop="1" x14ac:dyDescent="0.25">
      <c r="A17" s="8" t="s">
        <v>10</v>
      </c>
      <c r="B17" s="8"/>
      <c r="C17" s="54" t="e">
        <f>SUM(#REF!)</f>
        <v>#REF!</v>
      </c>
      <c r="D17" s="54" t="e">
        <f>SUM(#REF!)</f>
        <v>#REF!</v>
      </c>
      <c r="E17" s="54" t="e">
        <f>SUM(#REF!)</f>
        <v>#REF!</v>
      </c>
      <c r="F17" s="54" t="e">
        <f>SUM(#REF!)</f>
        <v>#REF!</v>
      </c>
      <c r="G17" s="77" t="e">
        <f t="shared" ref="G17:G40" si="11">SUM(C17:F17)</f>
        <v>#REF!</v>
      </c>
      <c r="H17" s="54" t="e">
        <f>SUM(#REF!)</f>
        <v>#REF!</v>
      </c>
      <c r="I17" s="54" t="e">
        <f>SUM(#REF!)</f>
        <v>#REF!</v>
      </c>
      <c r="J17" s="54" t="e">
        <f>SUM(#REF!)</f>
        <v>#REF!</v>
      </c>
      <c r="K17" s="54" t="e">
        <f>SUM(#REF!)</f>
        <v>#REF!</v>
      </c>
      <c r="L17" s="77" t="e">
        <f t="shared" ref="L17:L40" si="12">SUM(H17:K17)</f>
        <v>#REF!</v>
      </c>
      <c r="M17" s="54" t="e">
        <f>SUM(#REF!)</f>
        <v>#REF!</v>
      </c>
      <c r="N17" s="54" t="e">
        <f>SUM(#REF!)</f>
        <v>#REF!</v>
      </c>
      <c r="O17" s="54" t="e">
        <f>SUM(#REF!)</f>
        <v>#REF!</v>
      </c>
      <c r="P17" s="54" t="e">
        <f>SUM(#REF!)</f>
        <v>#REF!</v>
      </c>
      <c r="Q17" s="77" t="e">
        <f t="shared" ref="Q17:Q24" si="13">SUM(M17:P17)</f>
        <v>#REF!</v>
      </c>
      <c r="R17" s="54" t="e">
        <f>SUM(#REF!)</f>
        <v>#REF!</v>
      </c>
      <c r="S17" s="54" t="e">
        <f>SUM(#REF!)</f>
        <v>#REF!</v>
      </c>
      <c r="T17" s="54" t="e">
        <f>SUM(#REF!)</f>
        <v>#REF!</v>
      </c>
      <c r="U17" s="54" t="e">
        <f>SUM(#REF!)</f>
        <v>#REF!</v>
      </c>
      <c r="V17" s="77" t="e">
        <f t="shared" ref="V17:V26" si="14">SUM(R17:U17)</f>
        <v>#REF!</v>
      </c>
      <c r="W17" s="54" t="e">
        <f>SUM(#REF!)</f>
        <v>#REF!</v>
      </c>
      <c r="X17" s="54" t="e">
        <f>SUM(#REF!)</f>
        <v>#REF!</v>
      </c>
      <c r="Y17" s="54" t="e">
        <f>SUM(#REF!)</f>
        <v>#REF!</v>
      </c>
      <c r="Z17" s="54" t="e">
        <f>SUM(#REF!)</f>
        <v>#REF!</v>
      </c>
      <c r="AA17" s="77" t="e">
        <f t="shared" ref="AA17:AA26" si="15">SUM(W17:Z17)</f>
        <v>#REF!</v>
      </c>
      <c r="AB17" s="54" t="e">
        <f>SUM(#REF!)</f>
        <v>#REF!</v>
      </c>
      <c r="AC17" s="54" t="e">
        <f>SUM(#REF!)</f>
        <v>#REF!</v>
      </c>
      <c r="AD17" s="54" t="e">
        <f>SUM(#REF!)</f>
        <v>#REF!</v>
      </c>
      <c r="AE17" s="54" t="e">
        <f>SUM(#REF!)</f>
        <v>#REF!</v>
      </c>
      <c r="AF17" s="77" t="e">
        <f t="shared" ref="AF17:AF26" si="16">SUM(AB17:AE17)</f>
        <v>#REF!</v>
      </c>
      <c r="AG17" s="54" t="e">
        <f>SUM(#REF!)</f>
        <v>#REF!</v>
      </c>
      <c r="AH17" s="54" t="e">
        <f>SUM(#REF!)</f>
        <v>#REF!</v>
      </c>
      <c r="AI17" s="54" t="e">
        <f>SUM(#REF!)</f>
        <v>#REF!</v>
      </c>
      <c r="AJ17" s="54" t="e">
        <f>SUM(#REF!)</f>
        <v>#REF!</v>
      </c>
      <c r="AK17" s="77" t="e">
        <f t="shared" ref="AK17:AK26" si="17">SUM(AG17:AJ17)</f>
        <v>#REF!</v>
      </c>
      <c r="AL17" s="54" t="e">
        <f>SUM(#REF!)</f>
        <v>#REF!</v>
      </c>
      <c r="AM17" s="54" t="e">
        <f>SUM(#REF!)</f>
        <v>#REF!</v>
      </c>
      <c r="AN17" s="54" t="e">
        <f>SUM(#REF!)</f>
        <v>#REF!</v>
      </c>
      <c r="AO17" s="54" t="e">
        <f>SUM(#REF!)</f>
        <v>#REF!</v>
      </c>
      <c r="AP17" s="77" t="e">
        <f t="shared" ref="AP17:AP26" si="18">SUM(AL17:AO17)</f>
        <v>#REF!</v>
      </c>
      <c r="AQ17" s="144"/>
      <c r="AR17" s="144"/>
      <c r="AS17" s="144"/>
      <c r="AT17" s="6"/>
      <c r="AU17" s="126">
        <v>32656.129999999997</v>
      </c>
      <c r="AV17" s="126">
        <v>33424.42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GK17" s="5">
        <f>1636+1587.65</f>
        <v>3223.65</v>
      </c>
    </row>
    <row r="18" spans="1:652" s="5" customFormat="1" ht="18" customHeight="1" x14ac:dyDescent="0.25">
      <c r="A18" s="5" t="s">
        <v>11</v>
      </c>
      <c r="B18" s="18"/>
      <c r="C18" s="54" t="e">
        <f>SUM(#REF!)</f>
        <v>#REF!</v>
      </c>
      <c r="D18" s="54" t="e">
        <f>SUM(#REF!)</f>
        <v>#REF!</v>
      </c>
      <c r="E18" s="54" t="e">
        <f>SUM(#REF!)</f>
        <v>#REF!</v>
      </c>
      <c r="F18" s="54" t="e">
        <f>SUM(#REF!)</f>
        <v>#REF!</v>
      </c>
      <c r="G18" s="77" t="e">
        <f t="shared" si="11"/>
        <v>#REF!</v>
      </c>
      <c r="H18" s="54" t="e">
        <f>SUM(#REF!)</f>
        <v>#REF!</v>
      </c>
      <c r="I18" s="54" t="e">
        <f>SUM(#REF!)</f>
        <v>#REF!</v>
      </c>
      <c r="J18" s="54" t="e">
        <f>SUM(#REF!)</f>
        <v>#REF!</v>
      </c>
      <c r="K18" s="54" t="e">
        <f>SUM(#REF!)</f>
        <v>#REF!</v>
      </c>
      <c r="L18" s="77" t="e">
        <f t="shared" si="12"/>
        <v>#REF!</v>
      </c>
      <c r="M18" s="54" t="e">
        <f>SUM(#REF!)</f>
        <v>#REF!</v>
      </c>
      <c r="N18" s="54" t="e">
        <f>SUM(#REF!)</f>
        <v>#REF!</v>
      </c>
      <c r="O18" s="54" t="e">
        <f>SUM(#REF!)</f>
        <v>#REF!</v>
      </c>
      <c r="P18" s="54" t="e">
        <f>SUM(#REF!)</f>
        <v>#REF!</v>
      </c>
      <c r="Q18" s="77" t="e">
        <f t="shared" si="13"/>
        <v>#REF!</v>
      </c>
      <c r="R18" s="54" t="e">
        <f>SUM(#REF!)</f>
        <v>#REF!</v>
      </c>
      <c r="S18" s="54" t="e">
        <f>SUM(#REF!)</f>
        <v>#REF!</v>
      </c>
      <c r="T18" s="54" t="e">
        <f>SUM(#REF!)</f>
        <v>#REF!</v>
      </c>
      <c r="U18" s="54" t="e">
        <f>SUM(#REF!)</f>
        <v>#REF!</v>
      </c>
      <c r="V18" s="77" t="e">
        <f t="shared" si="14"/>
        <v>#REF!</v>
      </c>
      <c r="W18" s="54" t="e">
        <f>SUM(#REF!)</f>
        <v>#REF!</v>
      </c>
      <c r="X18" s="54" t="e">
        <f>SUM(#REF!)</f>
        <v>#REF!</v>
      </c>
      <c r="Y18" s="54" t="e">
        <f>SUM(#REF!)</f>
        <v>#REF!</v>
      </c>
      <c r="Z18" s="54" t="e">
        <f>SUM(#REF!)</f>
        <v>#REF!</v>
      </c>
      <c r="AA18" s="77" t="e">
        <f t="shared" si="15"/>
        <v>#REF!</v>
      </c>
      <c r="AB18" s="54" t="e">
        <f>SUM(#REF!)</f>
        <v>#REF!</v>
      </c>
      <c r="AC18" s="54" t="e">
        <f>SUM(#REF!)</f>
        <v>#REF!</v>
      </c>
      <c r="AD18" s="54" t="e">
        <f>SUM(#REF!)</f>
        <v>#REF!</v>
      </c>
      <c r="AE18" s="54" t="e">
        <f>SUM(#REF!)</f>
        <v>#REF!</v>
      </c>
      <c r="AF18" s="77" t="e">
        <f t="shared" si="16"/>
        <v>#REF!</v>
      </c>
      <c r="AG18" s="54" t="e">
        <f>SUM(#REF!)</f>
        <v>#REF!</v>
      </c>
      <c r="AH18" s="54" t="e">
        <f>SUM(#REF!)</f>
        <v>#REF!</v>
      </c>
      <c r="AI18" s="54" t="e">
        <f>SUM(#REF!)</f>
        <v>#REF!</v>
      </c>
      <c r="AJ18" s="54" t="e">
        <f>SUM(#REF!)</f>
        <v>#REF!</v>
      </c>
      <c r="AK18" s="77" t="e">
        <f t="shared" si="17"/>
        <v>#REF!</v>
      </c>
      <c r="AL18" s="54" t="e">
        <f>SUM(#REF!)</f>
        <v>#REF!</v>
      </c>
      <c r="AM18" s="54" t="e">
        <f>SUM(#REF!)</f>
        <v>#REF!</v>
      </c>
      <c r="AN18" s="54" t="e">
        <f>SUM(#REF!)</f>
        <v>#REF!</v>
      </c>
      <c r="AO18" s="54" t="e">
        <f>SUM(#REF!)</f>
        <v>#REF!</v>
      </c>
      <c r="AP18" s="77" t="e">
        <f t="shared" si="18"/>
        <v>#REF!</v>
      </c>
      <c r="AQ18" s="144"/>
      <c r="AR18" s="144"/>
      <c r="AS18" s="144"/>
      <c r="AT18" s="6"/>
      <c r="AU18" s="126">
        <v>8361.99</v>
      </c>
      <c r="AV18" s="126">
        <v>8091.83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GG18" s="5">
        <f>811.29+740.5+593.3</f>
        <v>2145.09</v>
      </c>
    </row>
    <row r="19" spans="1:652" s="5" customFormat="1" ht="18" customHeight="1" x14ac:dyDescent="0.25">
      <c r="A19" s="5" t="s">
        <v>12</v>
      </c>
      <c r="B19" s="18"/>
      <c r="C19" s="54" t="e">
        <f>SUM(#REF!)</f>
        <v>#REF!</v>
      </c>
      <c r="D19" s="54" t="e">
        <f>SUM(#REF!)</f>
        <v>#REF!</v>
      </c>
      <c r="E19" s="54" t="e">
        <f>SUM(#REF!)</f>
        <v>#REF!</v>
      </c>
      <c r="F19" s="54" t="e">
        <f>SUM(#REF!)</f>
        <v>#REF!</v>
      </c>
      <c r="G19" s="77" t="e">
        <f t="shared" si="11"/>
        <v>#REF!</v>
      </c>
      <c r="H19" s="54" t="e">
        <f>SUM(#REF!)</f>
        <v>#REF!</v>
      </c>
      <c r="I19" s="54" t="e">
        <f>SUM(#REF!)</f>
        <v>#REF!</v>
      </c>
      <c r="J19" s="54" t="e">
        <f>SUM(#REF!)</f>
        <v>#REF!</v>
      </c>
      <c r="K19" s="54" t="e">
        <f>SUM(#REF!)</f>
        <v>#REF!</v>
      </c>
      <c r="L19" s="77" t="e">
        <f t="shared" si="12"/>
        <v>#REF!</v>
      </c>
      <c r="M19" s="54" t="e">
        <f>SUM(#REF!)</f>
        <v>#REF!</v>
      </c>
      <c r="N19" s="54" t="e">
        <f>SUM(#REF!)</f>
        <v>#REF!</v>
      </c>
      <c r="O19" s="54" t="e">
        <f>SUM(#REF!)</f>
        <v>#REF!</v>
      </c>
      <c r="P19" s="54" t="e">
        <f>SUM(#REF!)</f>
        <v>#REF!</v>
      </c>
      <c r="Q19" s="77" t="e">
        <f t="shared" si="13"/>
        <v>#REF!</v>
      </c>
      <c r="R19" s="54" t="e">
        <f>SUM(#REF!)</f>
        <v>#REF!</v>
      </c>
      <c r="S19" s="54" t="e">
        <f>SUM(#REF!)</f>
        <v>#REF!</v>
      </c>
      <c r="T19" s="54" t="e">
        <f>SUM(#REF!)</f>
        <v>#REF!</v>
      </c>
      <c r="U19" s="54" t="e">
        <f>SUM(#REF!)</f>
        <v>#REF!</v>
      </c>
      <c r="V19" s="77" t="e">
        <f t="shared" si="14"/>
        <v>#REF!</v>
      </c>
      <c r="W19" s="54" t="e">
        <f>SUM(#REF!)</f>
        <v>#REF!</v>
      </c>
      <c r="X19" s="54" t="e">
        <f>SUM(#REF!)</f>
        <v>#REF!</v>
      </c>
      <c r="Y19" s="54" t="e">
        <f>SUM(#REF!)</f>
        <v>#REF!</v>
      </c>
      <c r="Z19" s="54" t="e">
        <f>SUM(#REF!)</f>
        <v>#REF!</v>
      </c>
      <c r="AA19" s="77" t="e">
        <f t="shared" si="15"/>
        <v>#REF!</v>
      </c>
      <c r="AB19" s="54" t="e">
        <f>SUM(#REF!)</f>
        <v>#REF!</v>
      </c>
      <c r="AC19" s="54" t="e">
        <f>SUM(#REF!)</f>
        <v>#REF!</v>
      </c>
      <c r="AD19" s="54" t="e">
        <f>SUM(#REF!)</f>
        <v>#REF!</v>
      </c>
      <c r="AE19" s="54" t="e">
        <f>SUM(#REF!)</f>
        <v>#REF!</v>
      </c>
      <c r="AF19" s="77" t="e">
        <f t="shared" si="16"/>
        <v>#REF!</v>
      </c>
      <c r="AG19" s="54" t="e">
        <f>SUM(#REF!)</f>
        <v>#REF!</v>
      </c>
      <c r="AH19" s="54" t="e">
        <f>SUM(#REF!)</f>
        <v>#REF!</v>
      </c>
      <c r="AI19" s="54" t="e">
        <f>SUM(#REF!)</f>
        <v>#REF!</v>
      </c>
      <c r="AJ19" s="54" t="e">
        <f>SUM(#REF!)</f>
        <v>#REF!</v>
      </c>
      <c r="AK19" s="77" t="e">
        <f t="shared" si="17"/>
        <v>#REF!</v>
      </c>
      <c r="AL19" s="54" t="e">
        <f>SUM(#REF!)</f>
        <v>#REF!</v>
      </c>
      <c r="AM19" s="54" t="e">
        <f>SUM(#REF!)</f>
        <v>#REF!</v>
      </c>
      <c r="AN19" s="54" t="e">
        <f>SUM(#REF!)</f>
        <v>#REF!</v>
      </c>
      <c r="AO19" s="54" t="e">
        <f>SUM(#REF!)</f>
        <v>#REF!</v>
      </c>
      <c r="AP19" s="77" t="e">
        <f t="shared" si="18"/>
        <v>#REF!</v>
      </c>
      <c r="AQ19" s="144"/>
      <c r="AR19" s="144"/>
      <c r="AS19" s="144"/>
      <c r="AT19" s="6"/>
      <c r="AU19" s="126">
        <v>21140.66</v>
      </c>
      <c r="AV19" s="126">
        <v>23600.489999999998</v>
      </c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>
        <f>610.61+243.12</f>
        <v>853.73</v>
      </c>
      <c r="DE19" s="6"/>
      <c r="DF19" s="6"/>
      <c r="DG19" s="6"/>
      <c r="DH19" s="6"/>
      <c r="DI19" s="6"/>
      <c r="DJ19" s="6"/>
    </row>
    <row r="20" spans="1:652" s="51" customFormat="1" ht="18" customHeight="1" x14ac:dyDescent="0.25">
      <c r="A20" s="50" t="s">
        <v>71</v>
      </c>
      <c r="B20" s="50"/>
      <c r="C20" s="106" t="e">
        <f>SUM(#REF!)</f>
        <v>#REF!</v>
      </c>
      <c r="D20" s="106" t="e">
        <f>SUM(#REF!)</f>
        <v>#REF!</v>
      </c>
      <c r="E20" s="106" t="e">
        <f>SUM(#REF!)</f>
        <v>#REF!</v>
      </c>
      <c r="F20" s="106" t="e">
        <f>SUM(#REF!)</f>
        <v>#REF!</v>
      </c>
      <c r="G20" s="107" t="e">
        <f t="shared" si="11"/>
        <v>#REF!</v>
      </c>
      <c r="H20" s="106" t="e">
        <f>SUM(#REF!)</f>
        <v>#REF!</v>
      </c>
      <c r="I20" s="106" t="e">
        <f>SUM(#REF!)</f>
        <v>#REF!</v>
      </c>
      <c r="J20" s="106" t="e">
        <f>SUM(#REF!)</f>
        <v>#REF!</v>
      </c>
      <c r="K20" s="106" t="e">
        <f>SUM(#REF!)</f>
        <v>#REF!</v>
      </c>
      <c r="L20" s="107" t="e">
        <f t="shared" si="12"/>
        <v>#REF!</v>
      </c>
      <c r="M20" s="106" t="e">
        <f>SUM(#REF!)</f>
        <v>#REF!</v>
      </c>
      <c r="N20" s="106" t="e">
        <f>SUM(#REF!)</f>
        <v>#REF!</v>
      </c>
      <c r="O20" s="106" t="e">
        <f>SUM(#REF!)</f>
        <v>#REF!</v>
      </c>
      <c r="P20" s="106" t="e">
        <f>SUM(#REF!)</f>
        <v>#REF!</v>
      </c>
      <c r="Q20" s="107" t="e">
        <f t="shared" si="13"/>
        <v>#REF!</v>
      </c>
      <c r="R20" s="106" t="e">
        <f>SUM(#REF!)</f>
        <v>#REF!</v>
      </c>
      <c r="S20" s="106" t="e">
        <f>SUM(#REF!)</f>
        <v>#REF!</v>
      </c>
      <c r="T20" s="106" t="e">
        <f>SUM(#REF!)</f>
        <v>#REF!</v>
      </c>
      <c r="U20" s="106" t="e">
        <f>SUM(#REF!)</f>
        <v>#REF!</v>
      </c>
      <c r="V20" s="107" t="e">
        <f t="shared" si="14"/>
        <v>#REF!</v>
      </c>
      <c r="W20" s="106" t="e">
        <f>SUM(#REF!)</f>
        <v>#REF!</v>
      </c>
      <c r="X20" s="106" t="e">
        <f>SUM(#REF!)</f>
        <v>#REF!</v>
      </c>
      <c r="Y20" s="106" t="e">
        <f>SUM(#REF!)</f>
        <v>#REF!</v>
      </c>
      <c r="Z20" s="106" t="e">
        <f>SUM(#REF!)</f>
        <v>#REF!</v>
      </c>
      <c r="AA20" s="107" t="e">
        <f t="shared" si="15"/>
        <v>#REF!</v>
      </c>
      <c r="AB20" s="106" t="e">
        <f>SUM(#REF!)</f>
        <v>#REF!</v>
      </c>
      <c r="AC20" s="106" t="e">
        <f>SUM(#REF!)</f>
        <v>#REF!</v>
      </c>
      <c r="AD20" s="106" t="e">
        <f>SUM(#REF!)</f>
        <v>#REF!</v>
      </c>
      <c r="AE20" s="106" t="e">
        <f>SUM(#REF!)</f>
        <v>#REF!</v>
      </c>
      <c r="AF20" s="77" t="e">
        <f t="shared" si="16"/>
        <v>#REF!</v>
      </c>
      <c r="AG20" s="106" t="e">
        <f>SUM(#REF!)</f>
        <v>#REF!</v>
      </c>
      <c r="AH20" s="106" t="e">
        <f>SUM(#REF!)</f>
        <v>#REF!</v>
      </c>
      <c r="AI20" s="106" t="e">
        <f>SUM(#REF!)</f>
        <v>#REF!</v>
      </c>
      <c r="AJ20" s="106" t="e">
        <f>SUM(#REF!)</f>
        <v>#REF!</v>
      </c>
      <c r="AK20" s="77" t="e">
        <f t="shared" si="17"/>
        <v>#REF!</v>
      </c>
      <c r="AL20" s="54" t="e">
        <f>SUM(#REF!)</f>
        <v>#REF!</v>
      </c>
      <c r="AM20" s="54" t="e">
        <f>SUM(#REF!)</f>
        <v>#REF!</v>
      </c>
      <c r="AN20" s="54" t="e">
        <f>SUM(#REF!)</f>
        <v>#REF!</v>
      </c>
      <c r="AO20" s="54" t="e">
        <f>SUM(#REF!)</f>
        <v>#REF!</v>
      </c>
      <c r="AP20" s="77" t="e">
        <f t="shared" si="18"/>
        <v>#REF!</v>
      </c>
      <c r="AQ20" s="144"/>
      <c r="AR20" s="144"/>
      <c r="AS20" s="144"/>
      <c r="AT20" s="49"/>
      <c r="AU20" s="126">
        <v>2783.69</v>
      </c>
      <c r="AV20" s="126">
        <v>4177.3999999999996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</row>
    <row r="21" spans="1:652" s="51" customFormat="1" ht="18" customHeight="1" x14ac:dyDescent="0.25">
      <c r="A21" s="50" t="s">
        <v>73</v>
      </c>
      <c r="B21" s="50"/>
      <c r="C21" s="106" t="e">
        <f>SUM(#REF!)</f>
        <v>#REF!</v>
      </c>
      <c r="D21" s="106" t="e">
        <f>SUM(#REF!)</f>
        <v>#REF!</v>
      </c>
      <c r="E21" s="106" t="e">
        <f>SUM(#REF!)</f>
        <v>#REF!</v>
      </c>
      <c r="F21" s="106" t="e">
        <f>SUM(#REF!)</f>
        <v>#REF!</v>
      </c>
      <c r="G21" s="107" t="e">
        <f t="shared" si="11"/>
        <v>#REF!</v>
      </c>
      <c r="H21" s="106" t="e">
        <f>SUM(#REF!)</f>
        <v>#REF!</v>
      </c>
      <c r="I21" s="106" t="e">
        <f>SUM(#REF!)</f>
        <v>#REF!</v>
      </c>
      <c r="J21" s="106" t="e">
        <f>SUM(#REF!)</f>
        <v>#REF!</v>
      </c>
      <c r="K21" s="106" t="e">
        <f>SUM(#REF!)</f>
        <v>#REF!</v>
      </c>
      <c r="L21" s="107" t="e">
        <f t="shared" si="12"/>
        <v>#REF!</v>
      </c>
      <c r="M21" s="106" t="e">
        <f>SUM(#REF!)</f>
        <v>#REF!</v>
      </c>
      <c r="N21" s="106" t="e">
        <f>SUM(#REF!)</f>
        <v>#REF!</v>
      </c>
      <c r="O21" s="106" t="e">
        <f>SUM(#REF!)</f>
        <v>#REF!</v>
      </c>
      <c r="P21" s="106" t="e">
        <f>SUM(#REF!)</f>
        <v>#REF!</v>
      </c>
      <c r="Q21" s="107" t="e">
        <f t="shared" si="13"/>
        <v>#REF!</v>
      </c>
      <c r="R21" s="106" t="e">
        <f>SUM(#REF!)</f>
        <v>#REF!</v>
      </c>
      <c r="S21" s="106" t="e">
        <f>SUM(#REF!)</f>
        <v>#REF!</v>
      </c>
      <c r="T21" s="106" t="e">
        <f>SUM(#REF!)</f>
        <v>#REF!</v>
      </c>
      <c r="U21" s="106" t="e">
        <f>SUM(#REF!)</f>
        <v>#REF!</v>
      </c>
      <c r="V21" s="107" t="e">
        <f t="shared" si="14"/>
        <v>#REF!</v>
      </c>
      <c r="W21" s="112" t="e">
        <f>SUM(#REF!)</f>
        <v>#REF!</v>
      </c>
      <c r="X21" s="106" t="e">
        <f>SUM(#REF!)</f>
        <v>#REF!</v>
      </c>
      <c r="Y21" s="106" t="e">
        <f>SUM(#REF!)</f>
        <v>#REF!</v>
      </c>
      <c r="Z21" s="106" t="e">
        <f>SUM(#REF!)</f>
        <v>#REF!</v>
      </c>
      <c r="AA21" s="107" t="e">
        <f t="shared" si="15"/>
        <v>#REF!</v>
      </c>
      <c r="AB21" s="112" t="e">
        <f>SUM(#REF!)</f>
        <v>#REF!</v>
      </c>
      <c r="AC21" s="106" t="e">
        <f>SUM(#REF!)</f>
        <v>#REF!</v>
      </c>
      <c r="AD21" s="106" t="e">
        <f>SUM(#REF!)</f>
        <v>#REF!</v>
      </c>
      <c r="AE21" s="106" t="e">
        <f>SUM(#REF!)</f>
        <v>#REF!</v>
      </c>
      <c r="AF21" s="77" t="e">
        <f t="shared" si="16"/>
        <v>#REF!</v>
      </c>
      <c r="AG21" s="112" t="e">
        <f>SUM(#REF!)</f>
        <v>#REF!</v>
      </c>
      <c r="AH21" s="106" t="e">
        <f>SUM(#REF!)</f>
        <v>#REF!</v>
      </c>
      <c r="AI21" s="106" t="e">
        <f>SUM(#REF!)</f>
        <v>#REF!</v>
      </c>
      <c r="AJ21" s="106" t="e">
        <f>SUM(#REF!)</f>
        <v>#REF!</v>
      </c>
      <c r="AK21" s="77" t="e">
        <f t="shared" si="17"/>
        <v>#REF!</v>
      </c>
      <c r="AL21" s="122" t="e">
        <f>SUM(#REF!)</f>
        <v>#REF!</v>
      </c>
      <c r="AM21" s="54" t="e">
        <f>SUM(#REF!)</f>
        <v>#REF!</v>
      </c>
      <c r="AN21" s="54" t="e">
        <f>SUM(#REF!)</f>
        <v>#REF!</v>
      </c>
      <c r="AO21" s="54" t="e">
        <f>SUM(#REF!)</f>
        <v>#REF!</v>
      </c>
      <c r="AP21" s="77" t="e">
        <f t="shared" si="18"/>
        <v>#REF!</v>
      </c>
      <c r="AQ21" s="144"/>
      <c r="AR21" s="144"/>
      <c r="AS21" s="144"/>
      <c r="AT21" s="49"/>
      <c r="AU21" s="126">
        <v>0</v>
      </c>
      <c r="AV21" s="126">
        <v>4374.08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 t="e">
        <f>3128.58-#REF!</f>
        <v>#REF!</v>
      </c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R21" s="51" t="e">
        <f>52.9-#REF!</f>
        <v>#REF!</v>
      </c>
    </row>
    <row r="22" spans="1:652" s="9" customFormat="1" ht="18" customHeight="1" x14ac:dyDescent="0.25">
      <c r="A22" s="14" t="s">
        <v>74</v>
      </c>
      <c r="B22" s="14"/>
      <c r="C22" s="63"/>
      <c r="D22" s="63"/>
      <c r="E22" s="63"/>
      <c r="F22" s="63"/>
      <c r="G22" s="86">
        <f t="shared" si="11"/>
        <v>0</v>
      </c>
      <c r="H22" s="63" t="e">
        <f>SUM(#REF!)</f>
        <v>#REF!</v>
      </c>
      <c r="I22" s="63" t="e">
        <f>SUM(#REF!)</f>
        <v>#REF!</v>
      </c>
      <c r="J22" s="63" t="e">
        <f>SUM(#REF!)</f>
        <v>#REF!</v>
      </c>
      <c r="K22" s="63" t="e">
        <f>SUM(#REF!)</f>
        <v>#REF!</v>
      </c>
      <c r="L22" s="86" t="e">
        <f>SUM(H22:K22)</f>
        <v>#REF!</v>
      </c>
      <c r="M22" s="63" t="e">
        <f>SUM(#REF!)</f>
        <v>#REF!</v>
      </c>
      <c r="N22" s="63" t="e">
        <f>SUM(#REF!)</f>
        <v>#REF!</v>
      </c>
      <c r="O22" s="63" t="e">
        <f>SUM(#REF!)</f>
        <v>#REF!</v>
      </c>
      <c r="P22" s="63" t="e">
        <f>SUM(#REF!)</f>
        <v>#REF!</v>
      </c>
      <c r="Q22" s="86" t="e">
        <f>SUM(M22:P22)</f>
        <v>#REF!</v>
      </c>
      <c r="R22" s="63" t="e">
        <f>SUM(#REF!)</f>
        <v>#REF!</v>
      </c>
      <c r="S22" s="63" t="e">
        <f>SUM(#REF!)</f>
        <v>#REF!</v>
      </c>
      <c r="T22" s="63" t="e">
        <f>SUM(#REF!)</f>
        <v>#REF!</v>
      </c>
      <c r="U22" s="63" t="e">
        <f>SUM(#REF!)</f>
        <v>#REF!</v>
      </c>
      <c r="V22" s="86" t="e">
        <f t="shared" si="14"/>
        <v>#REF!</v>
      </c>
      <c r="W22" s="113" t="e">
        <f>SUM(#REF!)</f>
        <v>#REF!</v>
      </c>
      <c r="X22" s="63" t="e">
        <f>SUM(#REF!)</f>
        <v>#REF!</v>
      </c>
      <c r="Y22" s="63" t="e">
        <f>SUM(#REF!)</f>
        <v>#REF!</v>
      </c>
      <c r="Z22" s="63" t="e">
        <f>SUM(#REF!)</f>
        <v>#REF!</v>
      </c>
      <c r="AA22" s="86" t="e">
        <f t="shared" si="15"/>
        <v>#REF!</v>
      </c>
      <c r="AB22" s="113" t="e">
        <f>SUM(#REF!)</f>
        <v>#REF!</v>
      </c>
      <c r="AC22" s="63" t="e">
        <f>SUM(#REF!)</f>
        <v>#REF!</v>
      </c>
      <c r="AD22" s="63" t="e">
        <f>SUM(#REF!)</f>
        <v>#REF!</v>
      </c>
      <c r="AE22" s="63" t="e">
        <f>SUM(#REF!)</f>
        <v>#REF!</v>
      </c>
      <c r="AF22" s="77" t="e">
        <f t="shared" si="16"/>
        <v>#REF!</v>
      </c>
      <c r="AG22" s="113" t="e">
        <f>SUM(#REF!)</f>
        <v>#REF!</v>
      </c>
      <c r="AH22" s="63" t="e">
        <f>SUM(#REF!)</f>
        <v>#REF!</v>
      </c>
      <c r="AI22" s="63" t="e">
        <f>SUM(#REF!)</f>
        <v>#REF!</v>
      </c>
      <c r="AJ22" s="63" t="e">
        <f>SUM(#REF!)</f>
        <v>#REF!</v>
      </c>
      <c r="AK22" s="77" t="e">
        <f t="shared" si="17"/>
        <v>#REF!</v>
      </c>
      <c r="AL22" s="122" t="e">
        <f>SUM(#REF!)</f>
        <v>#REF!</v>
      </c>
      <c r="AM22" s="54" t="e">
        <f>SUM(#REF!)</f>
        <v>#REF!</v>
      </c>
      <c r="AN22" s="54" t="e">
        <f>SUM(#REF!)</f>
        <v>#REF!</v>
      </c>
      <c r="AO22" s="54" t="e">
        <f>SUM(#REF!)</f>
        <v>#REF!</v>
      </c>
      <c r="AP22" s="77" t="e">
        <f t="shared" si="18"/>
        <v>#REF!</v>
      </c>
      <c r="AQ22" s="144"/>
      <c r="AR22" s="144"/>
      <c r="AS22" s="144"/>
      <c r="AT22" s="19"/>
      <c r="AU22" s="126">
        <v>10701.380000000001</v>
      </c>
      <c r="AV22" s="126">
        <v>0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YB22" s="9">
        <f>-(10.5+154.05+622)</f>
        <v>-786.55</v>
      </c>
    </row>
    <row r="23" spans="1:652" s="5" customFormat="1" ht="18" customHeight="1" x14ac:dyDescent="0.25">
      <c r="A23" s="8" t="s">
        <v>13</v>
      </c>
      <c r="B23" s="27"/>
      <c r="C23" s="54" t="e">
        <f>SUM(#REF!)</f>
        <v>#REF!</v>
      </c>
      <c r="D23" s="54" t="e">
        <f>SUM(#REF!)</f>
        <v>#REF!</v>
      </c>
      <c r="E23" s="54" t="e">
        <f>SUM(#REF!)</f>
        <v>#REF!</v>
      </c>
      <c r="F23" s="54" t="e">
        <f>SUM(#REF!)</f>
        <v>#REF!</v>
      </c>
      <c r="G23" s="77" t="e">
        <f t="shared" si="11"/>
        <v>#REF!</v>
      </c>
      <c r="H23" s="54" t="e">
        <f>SUM(#REF!)</f>
        <v>#REF!</v>
      </c>
      <c r="I23" s="54" t="e">
        <f>SUM(#REF!)</f>
        <v>#REF!</v>
      </c>
      <c r="J23" s="54" t="e">
        <f>SUM(#REF!)</f>
        <v>#REF!</v>
      </c>
      <c r="K23" s="54" t="e">
        <f>SUM(#REF!)</f>
        <v>#REF!</v>
      </c>
      <c r="L23" s="77" t="e">
        <f t="shared" si="12"/>
        <v>#REF!</v>
      </c>
      <c r="M23" s="54" t="e">
        <f>SUM(#REF!)</f>
        <v>#REF!</v>
      </c>
      <c r="N23" s="54" t="e">
        <f>SUM(#REF!)</f>
        <v>#REF!</v>
      </c>
      <c r="O23" s="54" t="e">
        <f>SUM(#REF!)</f>
        <v>#REF!</v>
      </c>
      <c r="P23" s="54" t="e">
        <f>SUM(#REF!)</f>
        <v>#REF!</v>
      </c>
      <c r="Q23" s="77" t="e">
        <f t="shared" si="13"/>
        <v>#REF!</v>
      </c>
      <c r="R23" s="54" t="e">
        <f>SUM(#REF!)</f>
        <v>#REF!</v>
      </c>
      <c r="S23" s="54" t="e">
        <f>SUM(#REF!)</f>
        <v>#REF!</v>
      </c>
      <c r="T23" s="54" t="e">
        <f>SUM(#REF!)</f>
        <v>#REF!</v>
      </c>
      <c r="U23" s="54" t="e">
        <f>SUM(#REF!)</f>
        <v>#REF!</v>
      </c>
      <c r="V23" s="77" t="e">
        <f t="shared" si="14"/>
        <v>#REF!</v>
      </c>
      <c r="W23" s="54" t="e">
        <f>SUM(#REF!)</f>
        <v>#REF!</v>
      </c>
      <c r="X23" s="54" t="e">
        <f>SUM(#REF!)</f>
        <v>#REF!</v>
      </c>
      <c r="Y23" s="54" t="e">
        <f>SUM(#REF!)</f>
        <v>#REF!</v>
      </c>
      <c r="Z23" s="54" t="e">
        <f>SUM(#REF!)</f>
        <v>#REF!</v>
      </c>
      <c r="AA23" s="77" t="e">
        <f t="shared" si="15"/>
        <v>#REF!</v>
      </c>
      <c r="AB23" s="54" t="e">
        <f>SUM(#REF!)</f>
        <v>#REF!</v>
      </c>
      <c r="AC23" s="54" t="e">
        <f>SUM(#REF!)</f>
        <v>#REF!</v>
      </c>
      <c r="AD23" s="54" t="e">
        <f>SUM(#REF!)</f>
        <v>#REF!</v>
      </c>
      <c r="AE23" s="54" t="e">
        <f>SUM(#REF!)</f>
        <v>#REF!</v>
      </c>
      <c r="AF23" s="77" t="e">
        <f t="shared" si="16"/>
        <v>#REF!</v>
      </c>
      <c r="AG23" s="54" t="e">
        <f>SUM(#REF!)</f>
        <v>#REF!</v>
      </c>
      <c r="AH23" s="54" t="e">
        <f>SUM(#REF!)</f>
        <v>#REF!</v>
      </c>
      <c r="AI23" s="54" t="e">
        <f>SUM(#REF!)</f>
        <v>#REF!</v>
      </c>
      <c r="AJ23" s="54" t="e">
        <f>SUM(#REF!)</f>
        <v>#REF!</v>
      </c>
      <c r="AK23" s="77" t="e">
        <f t="shared" si="17"/>
        <v>#REF!</v>
      </c>
      <c r="AL23" s="54" t="e">
        <f>SUM(#REF!)</f>
        <v>#REF!</v>
      </c>
      <c r="AM23" s="54" t="e">
        <f>SUM(#REF!)</f>
        <v>#REF!</v>
      </c>
      <c r="AN23" s="54" t="e">
        <f>SUM(#REF!)</f>
        <v>#REF!</v>
      </c>
      <c r="AO23" s="54" t="e">
        <f>SUM(#REF!)</f>
        <v>#REF!</v>
      </c>
      <c r="AP23" s="77" t="e">
        <f t="shared" si="18"/>
        <v>#REF!</v>
      </c>
      <c r="AQ23" s="144"/>
      <c r="AR23" s="144"/>
      <c r="AS23" s="144"/>
      <c r="AT23" s="6"/>
      <c r="AU23" s="126">
        <v>1903.5</v>
      </c>
      <c r="AV23" s="126">
        <v>2538.98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</row>
    <row r="24" spans="1:652" s="5" customFormat="1" ht="18" customHeight="1" x14ac:dyDescent="0.25">
      <c r="A24" s="8" t="s">
        <v>14</v>
      </c>
      <c r="B24" s="8"/>
      <c r="C24" s="54" t="e">
        <f>SUM(#REF!)</f>
        <v>#REF!</v>
      </c>
      <c r="D24" s="54" t="e">
        <f>SUM(#REF!)</f>
        <v>#REF!</v>
      </c>
      <c r="E24" s="54" t="e">
        <f>SUM(#REF!)</f>
        <v>#REF!</v>
      </c>
      <c r="F24" s="54" t="e">
        <f>SUM(#REF!)</f>
        <v>#REF!</v>
      </c>
      <c r="G24" s="77" t="e">
        <f t="shared" si="11"/>
        <v>#REF!</v>
      </c>
      <c r="H24" s="54" t="e">
        <f>SUM(#REF!)</f>
        <v>#REF!</v>
      </c>
      <c r="I24" s="54" t="e">
        <f>SUM(#REF!)</f>
        <v>#REF!</v>
      </c>
      <c r="J24" s="54" t="e">
        <f>SUM(#REF!)</f>
        <v>#REF!</v>
      </c>
      <c r="K24" s="54" t="e">
        <f>SUM(#REF!)</f>
        <v>#REF!</v>
      </c>
      <c r="L24" s="77" t="e">
        <f t="shared" si="12"/>
        <v>#REF!</v>
      </c>
      <c r="M24" s="54" t="e">
        <f>SUM(#REF!)</f>
        <v>#REF!</v>
      </c>
      <c r="N24" s="54" t="e">
        <f>SUM(#REF!)</f>
        <v>#REF!</v>
      </c>
      <c r="O24" s="54" t="e">
        <f>SUM(#REF!)</f>
        <v>#REF!</v>
      </c>
      <c r="P24" s="54" t="e">
        <f>SUM(#REF!)</f>
        <v>#REF!</v>
      </c>
      <c r="Q24" s="77" t="e">
        <f t="shared" si="13"/>
        <v>#REF!</v>
      </c>
      <c r="R24" s="54" t="e">
        <f>SUM(#REF!)</f>
        <v>#REF!</v>
      </c>
      <c r="S24" s="54" t="e">
        <f>SUM(#REF!)</f>
        <v>#REF!</v>
      </c>
      <c r="T24" s="54" t="e">
        <f>SUM(#REF!)</f>
        <v>#REF!</v>
      </c>
      <c r="U24" s="54" t="e">
        <f>SUM(#REF!)</f>
        <v>#REF!</v>
      </c>
      <c r="V24" s="77" t="e">
        <f t="shared" si="14"/>
        <v>#REF!</v>
      </c>
      <c r="W24" s="54" t="e">
        <f>SUM(#REF!)</f>
        <v>#REF!</v>
      </c>
      <c r="X24" s="54" t="e">
        <f>SUM(#REF!)</f>
        <v>#REF!</v>
      </c>
      <c r="Y24" s="54" t="e">
        <f>SUM(#REF!)</f>
        <v>#REF!</v>
      </c>
      <c r="Z24" s="54" t="e">
        <f>SUM(#REF!)</f>
        <v>#REF!</v>
      </c>
      <c r="AA24" s="77" t="e">
        <f t="shared" si="15"/>
        <v>#REF!</v>
      </c>
      <c r="AB24" s="54" t="e">
        <f>SUM(#REF!)</f>
        <v>#REF!</v>
      </c>
      <c r="AC24" s="54" t="e">
        <f>SUM(#REF!)</f>
        <v>#REF!</v>
      </c>
      <c r="AD24" s="54" t="e">
        <f>SUM(#REF!)</f>
        <v>#REF!</v>
      </c>
      <c r="AE24" s="54" t="e">
        <f>SUM(#REF!)</f>
        <v>#REF!</v>
      </c>
      <c r="AF24" s="77" t="e">
        <f t="shared" si="16"/>
        <v>#REF!</v>
      </c>
      <c r="AG24" s="54" t="e">
        <f>SUM(#REF!)</f>
        <v>#REF!</v>
      </c>
      <c r="AH24" s="54" t="e">
        <f>SUM(#REF!)</f>
        <v>#REF!</v>
      </c>
      <c r="AI24" s="54" t="e">
        <f>SUM(#REF!)</f>
        <v>#REF!</v>
      </c>
      <c r="AJ24" s="54" t="e">
        <f>SUM(#REF!)</f>
        <v>#REF!</v>
      </c>
      <c r="AK24" s="77" t="e">
        <f t="shared" si="17"/>
        <v>#REF!</v>
      </c>
      <c r="AL24" s="54" t="e">
        <f>SUM(#REF!)</f>
        <v>#REF!</v>
      </c>
      <c r="AM24" s="54" t="e">
        <f>SUM(#REF!)</f>
        <v>#REF!</v>
      </c>
      <c r="AN24" s="54" t="e">
        <f>SUM(#REF!)</f>
        <v>#REF!</v>
      </c>
      <c r="AO24" s="54" t="e">
        <f>SUM(#REF!)</f>
        <v>#REF!</v>
      </c>
      <c r="AP24" s="77" t="e">
        <f t="shared" si="18"/>
        <v>#REF!</v>
      </c>
      <c r="AQ24" s="144"/>
      <c r="AR24" s="144"/>
      <c r="AS24" s="144"/>
      <c r="AT24" s="6"/>
      <c r="AU24" s="126">
        <v>9788.7199999999993</v>
      </c>
      <c r="AV24" s="126">
        <v>7086.7999999999984</v>
      </c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</row>
    <row r="25" spans="1:652" s="5" customFormat="1" ht="18" customHeight="1" x14ac:dyDescent="0.25">
      <c r="A25" s="8" t="s">
        <v>15</v>
      </c>
      <c r="B25" s="8"/>
      <c r="C25" s="54" t="e">
        <f>SUM(#REF!)</f>
        <v>#REF!</v>
      </c>
      <c r="D25" s="54" t="e">
        <f>SUM(#REF!)</f>
        <v>#REF!</v>
      </c>
      <c r="E25" s="54" t="e">
        <f>SUM(#REF!)</f>
        <v>#REF!</v>
      </c>
      <c r="F25" s="54" t="e">
        <f>SUM(#REF!)</f>
        <v>#REF!</v>
      </c>
      <c r="G25" s="77" t="e">
        <f>SUM(C25:F25)</f>
        <v>#REF!</v>
      </c>
      <c r="H25" s="54" t="e">
        <f>SUM(#REF!)</f>
        <v>#REF!</v>
      </c>
      <c r="I25" s="54" t="e">
        <f>SUM(#REF!)</f>
        <v>#REF!</v>
      </c>
      <c r="J25" s="54" t="e">
        <f>SUM(#REF!)</f>
        <v>#REF!</v>
      </c>
      <c r="K25" s="54" t="e">
        <f>SUM(#REF!)</f>
        <v>#REF!</v>
      </c>
      <c r="L25" s="77" t="e">
        <f>SUM(H25:K25)</f>
        <v>#REF!</v>
      </c>
      <c r="M25" s="54" t="e">
        <f>SUM(#REF!)</f>
        <v>#REF!</v>
      </c>
      <c r="N25" s="54" t="e">
        <f>SUM(#REF!)</f>
        <v>#REF!</v>
      </c>
      <c r="O25" s="54" t="e">
        <f>SUM(#REF!)</f>
        <v>#REF!</v>
      </c>
      <c r="P25" s="54" t="e">
        <f>SUM(#REF!)</f>
        <v>#REF!</v>
      </c>
      <c r="Q25" s="77" t="e">
        <f>SUM(M25:P25)</f>
        <v>#REF!</v>
      </c>
      <c r="R25" s="54" t="e">
        <f>SUM(#REF!)</f>
        <v>#REF!</v>
      </c>
      <c r="S25" s="54" t="e">
        <f>SUM(#REF!)</f>
        <v>#REF!</v>
      </c>
      <c r="T25" s="54" t="e">
        <f>SUM(#REF!)</f>
        <v>#REF!</v>
      </c>
      <c r="U25" s="54" t="e">
        <f>SUM(#REF!)</f>
        <v>#REF!</v>
      </c>
      <c r="V25" s="77" t="e">
        <f t="shared" si="14"/>
        <v>#REF!</v>
      </c>
      <c r="W25" s="54" t="e">
        <f>SUM(#REF!)</f>
        <v>#REF!</v>
      </c>
      <c r="X25" s="54" t="e">
        <f>SUM(#REF!)</f>
        <v>#REF!</v>
      </c>
      <c r="Y25" s="54" t="e">
        <f>SUM(#REF!)</f>
        <v>#REF!</v>
      </c>
      <c r="Z25" s="54" t="e">
        <f>SUM(#REF!)</f>
        <v>#REF!</v>
      </c>
      <c r="AA25" s="77" t="e">
        <f t="shared" si="15"/>
        <v>#REF!</v>
      </c>
      <c r="AB25" s="54" t="e">
        <f>SUM(#REF!)</f>
        <v>#REF!</v>
      </c>
      <c r="AC25" s="54" t="e">
        <f>SUM(#REF!)</f>
        <v>#REF!</v>
      </c>
      <c r="AD25" s="54" t="e">
        <f>SUM(#REF!)</f>
        <v>#REF!</v>
      </c>
      <c r="AE25" s="54" t="e">
        <f>SUM(#REF!)</f>
        <v>#REF!</v>
      </c>
      <c r="AF25" s="77" t="e">
        <f t="shared" si="16"/>
        <v>#REF!</v>
      </c>
      <c r="AG25" s="54" t="e">
        <f>SUM(#REF!)</f>
        <v>#REF!</v>
      </c>
      <c r="AH25" s="54" t="e">
        <f>SUM(#REF!)</f>
        <v>#REF!</v>
      </c>
      <c r="AI25" s="54" t="e">
        <f>SUM(#REF!)</f>
        <v>#REF!</v>
      </c>
      <c r="AJ25" s="54" t="e">
        <f>SUM(#REF!)</f>
        <v>#REF!</v>
      </c>
      <c r="AK25" s="77" t="e">
        <f t="shared" si="17"/>
        <v>#REF!</v>
      </c>
      <c r="AL25" s="54" t="e">
        <f>SUM(#REF!)</f>
        <v>#REF!</v>
      </c>
      <c r="AM25" s="54" t="e">
        <f>SUM(#REF!)</f>
        <v>#REF!</v>
      </c>
      <c r="AN25" s="54" t="e">
        <f>SUM(#REF!)</f>
        <v>#REF!</v>
      </c>
      <c r="AO25" s="54" t="e">
        <f>SUM(#REF!)</f>
        <v>#REF!</v>
      </c>
      <c r="AP25" s="77" t="e">
        <f t="shared" si="18"/>
        <v>#REF!</v>
      </c>
      <c r="AQ25" s="144"/>
      <c r="AR25" s="144"/>
      <c r="AS25" s="144"/>
      <c r="AT25" s="6"/>
      <c r="AU25" s="126">
        <v>4500</v>
      </c>
      <c r="AV25" s="126">
        <v>2972.96</v>
      </c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1:652" s="5" customFormat="1" ht="18" customHeight="1" thickBot="1" x14ac:dyDescent="0.3">
      <c r="A26" s="8" t="s">
        <v>16</v>
      </c>
      <c r="B26" s="8"/>
      <c r="C26" s="54" t="e">
        <f>SUM(#REF!)</f>
        <v>#REF!</v>
      </c>
      <c r="D26" s="54" t="e">
        <f>SUM(#REF!)</f>
        <v>#REF!</v>
      </c>
      <c r="E26" s="54" t="e">
        <f>SUM(#REF!)</f>
        <v>#REF!</v>
      </c>
      <c r="F26" s="54" t="e">
        <f>SUM(#REF!)</f>
        <v>#REF!</v>
      </c>
      <c r="G26" s="77" t="e">
        <f>SUM(C26:F26)</f>
        <v>#REF!</v>
      </c>
      <c r="H26" s="54" t="e">
        <f>SUM(#REF!)</f>
        <v>#REF!</v>
      </c>
      <c r="I26" s="54" t="e">
        <f>SUM(#REF!)</f>
        <v>#REF!</v>
      </c>
      <c r="J26" s="54" t="e">
        <f>SUM(#REF!)</f>
        <v>#REF!</v>
      </c>
      <c r="K26" s="54" t="e">
        <f>SUM(#REF!)</f>
        <v>#REF!</v>
      </c>
      <c r="L26" s="77" t="e">
        <f>SUM(H26:K26)</f>
        <v>#REF!</v>
      </c>
      <c r="M26" s="54" t="e">
        <f>SUM(#REF!)</f>
        <v>#REF!</v>
      </c>
      <c r="N26" s="54" t="e">
        <f>SUM(#REF!)</f>
        <v>#REF!</v>
      </c>
      <c r="O26" s="54" t="e">
        <f>SUM(#REF!)</f>
        <v>#REF!</v>
      </c>
      <c r="P26" s="54" t="e">
        <f>SUM(#REF!)</f>
        <v>#REF!</v>
      </c>
      <c r="Q26" s="77" t="e">
        <f>SUM(M26:P26)</f>
        <v>#REF!</v>
      </c>
      <c r="R26" s="54" t="e">
        <f>SUM(#REF!)</f>
        <v>#REF!</v>
      </c>
      <c r="S26" s="54" t="e">
        <f>SUM(#REF!)</f>
        <v>#REF!</v>
      </c>
      <c r="T26" s="54" t="e">
        <f>SUM(#REF!)</f>
        <v>#REF!</v>
      </c>
      <c r="U26" s="54" t="e">
        <f>SUM(#REF!)</f>
        <v>#REF!</v>
      </c>
      <c r="V26" s="77" t="e">
        <f t="shared" si="14"/>
        <v>#REF!</v>
      </c>
      <c r="W26" s="54" t="e">
        <f>SUM(#REF!)</f>
        <v>#REF!</v>
      </c>
      <c r="X26" s="54" t="e">
        <f>SUM(#REF!)</f>
        <v>#REF!</v>
      </c>
      <c r="Y26" s="54" t="e">
        <f>SUM(#REF!)</f>
        <v>#REF!</v>
      </c>
      <c r="Z26" s="54" t="e">
        <f>SUM(#REF!)</f>
        <v>#REF!</v>
      </c>
      <c r="AA26" s="77" t="e">
        <f t="shared" si="15"/>
        <v>#REF!</v>
      </c>
      <c r="AB26" s="54" t="e">
        <f>SUM(#REF!)</f>
        <v>#REF!</v>
      </c>
      <c r="AC26" s="54" t="e">
        <f>SUM(#REF!)</f>
        <v>#REF!</v>
      </c>
      <c r="AD26" s="54" t="e">
        <f>SUM(#REF!)</f>
        <v>#REF!</v>
      </c>
      <c r="AE26" s="54" t="e">
        <f>SUM(#REF!)</f>
        <v>#REF!</v>
      </c>
      <c r="AF26" s="77" t="e">
        <f t="shared" si="16"/>
        <v>#REF!</v>
      </c>
      <c r="AG26" s="54" t="e">
        <f>SUM(#REF!)</f>
        <v>#REF!</v>
      </c>
      <c r="AH26" s="54" t="e">
        <f>SUM(#REF!)</f>
        <v>#REF!</v>
      </c>
      <c r="AI26" s="54" t="e">
        <f>SUM(#REF!)</f>
        <v>#REF!</v>
      </c>
      <c r="AJ26" s="54" t="e">
        <f>SUM(#REF!)</f>
        <v>#REF!</v>
      </c>
      <c r="AK26" s="77" t="e">
        <f t="shared" si="17"/>
        <v>#REF!</v>
      </c>
      <c r="AL26" s="54" t="e">
        <f>SUM(#REF!)</f>
        <v>#REF!</v>
      </c>
      <c r="AM26" s="54" t="e">
        <f>SUM(#REF!)</f>
        <v>#REF!</v>
      </c>
      <c r="AN26" s="54" t="e">
        <f>SUM(#REF!)</f>
        <v>#REF!</v>
      </c>
      <c r="AO26" s="54" t="e">
        <f>SUM(#REF!)</f>
        <v>#REF!</v>
      </c>
      <c r="AP26" s="77" t="e">
        <f t="shared" si="18"/>
        <v>#REF!</v>
      </c>
      <c r="AQ26" s="144"/>
      <c r="AR26" s="144"/>
      <c r="AS26" s="144"/>
      <c r="AT26" s="6"/>
      <c r="AU26" s="126">
        <v>500</v>
      </c>
      <c r="AV26" s="126">
        <v>701.25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652" s="5" customFormat="1" ht="18" customHeight="1" thickTop="1" thickBot="1" x14ac:dyDescent="0.3">
      <c r="A27" s="55" t="s">
        <v>17</v>
      </c>
      <c r="B27" s="55"/>
      <c r="C27" s="56" t="e">
        <f>SUM(C17:C24)</f>
        <v>#REF!</v>
      </c>
      <c r="D27" s="56" t="e">
        <f>SUM(D17:D24)</f>
        <v>#REF!</v>
      </c>
      <c r="E27" s="56" t="e">
        <f>SUM(E17:E24)</f>
        <v>#REF!</v>
      </c>
      <c r="F27" s="56" t="e">
        <f>SUM(#REF!)</f>
        <v>#REF!</v>
      </c>
      <c r="G27" s="79" t="e">
        <f>SUM(G17:G24)</f>
        <v>#REF!</v>
      </c>
      <c r="H27" s="56" t="e">
        <f t="shared" ref="H27:AP27" si="19">SUM(H17:H26)</f>
        <v>#REF!</v>
      </c>
      <c r="I27" s="56" t="e">
        <f t="shared" si="19"/>
        <v>#REF!</v>
      </c>
      <c r="J27" s="56" t="e">
        <f t="shared" si="19"/>
        <v>#REF!</v>
      </c>
      <c r="K27" s="56" t="e">
        <f t="shared" si="19"/>
        <v>#REF!</v>
      </c>
      <c r="L27" s="79" t="e">
        <f t="shared" si="19"/>
        <v>#REF!</v>
      </c>
      <c r="M27" s="56" t="e">
        <f t="shared" si="19"/>
        <v>#REF!</v>
      </c>
      <c r="N27" s="56" t="e">
        <f t="shared" si="19"/>
        <v>#REF!</v>
      </c>
      <c r="O27" s="56" t="e">
        <f t="shared" si="19"/>
        <v>#REF!</v>
      </c>
      <c r="P27" s="56" t="e">
        <f t="shared" si="19"/>
        <v>#REF!</v>
      </c>
      <c r="Q27" s="79" t="e">
        <f t="shared" si="19"/>
        <v>#REF!</v>
      </c>
      <c r="R27" s="56" t="e">
        <f t="shared" si="19"/>
        <v>#REF!</v>
      </c>
      <c r="S27" s="56" t="e">
        <f t="shared" si="19"/>
        <v>#REF!</v>
      </c>
      <c r="T27" s="56" t="e">
        <f t="shared" si="19"/>
        <v>#REF!</v>
      </c>
      <c r="U27" s="56" t="e">
        <f t="shared" si="19"/>
        <v>#REF!</v>
      </c>
      <c r="V27" s="79" t="e">
        <f t="shared" si="19"/>
        <v>#REF!</v>
      </c>
      <c r="W27" s="56" t="e">
        <f t="shared" si="19"/>
        <v>#REF!</v>
      </c>
      <c r="X27" s="56" t="e">
        <f t="shared" si="19"/>
        <v>#REF!</v>
      </c>
      <c r="Y27" s="56" t="e">
        <f t="shared" si="19"/>
        <v>#REF!</v>
      </c>
      <c r="Z27" s="56" t="e">
        <f t="shared" si="19"/>
        <v>#REF!</v>
      </c>
      <c r="AA27" s="79" t="e">
        <f t="shared" si="19"/>
        <v>#REF!</v>
      </c>
      <c r="AB27" s="56" t="e">
        <f t="shared" si="19"/>
        <v>#REF!</v>
      </c>
      <c r="AC27" s="56" t="e">
        <f t="shared" si="19"/>
        <v>#REF!</v>
      </c>
      <c r="AD27" s="56" t="e">
        <f t="shared" si="19"/>
        <v>#REF!</v>
      </c>
      <c r="AE27" s="56" t="e">
        <f t="shared" si="19"/>
        <v>#REF!</v>
      </c>
      <c r="AF27" s="79" t="e">
        <f t="shared" si="19"/>
        <v>#REF!</v>
      </c>
      <c r="AG27" s="56" t="e">
        <f t="shared" si="19"/>
        <v>#REF!</v>
      </c>
      <c r="AH27" s="56" t="e">
        <f t="shared" si="19"/>
        <v>#REF!</v>
      </c>
      <c r="AI27" s="56" t="e">
        <f t="shared" si="19"/>
        <v>#REF!</v>
      </c>
      <c r="AJ27" s="56" t="e">
        <f t="shared" si="19"/>
        <v>#REF!</v>
      </c>
      <c r="AK27" s="79" t="e">
        <f t="shared" si="19"/>
        <v>#REF!</v>
      </c>
      <c r="AL27" s="56" t="e">
        <f t="shared" si="19"/>
        <v>#REF!</v>
      </c>
      <c r="AM27" s="56" t="e">
        <f t="shared" si="19"/>
        <v>#REF!</v>
      </c>
      <c r="AN27" s="56" t="e">
        <f t="shared" si="19"/>
        <v>#REF!</v>
      </c>
      <c r="AO27" s="56" t="e">
        <f t="shared" si="19"/>
        <v>#REF!</v>
      </c>
      <c r="AP27" s="79" t="e">
        <f t="shared" si="19"/>
        <v>#REF!</v>
      </c>
      <c r="AQ27" s="148"/>
      <c r="AR27" s="148"/>
      <c r="AS27" s="148"/>
      <c r="AT27" s="6"/>
      <c r="AU27" s="128">
        <v>92336.07</v>
      </c>
      <c r="AV27" s="128">
        <v>86968.21</v>
      </c>
      <c r="AW27" s="136" t="s">
        <v>89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  <row r="28" spans="1:652" s="5" customFormat="1" ht="18" customHeight="1" thickTop="1" x14ac:dyDescent="0.25">
      <c r="A28" s="8" t="s">
        <v>18</v>
      </c>
      <c r="B28" s="8"/>
      <c r="C28" s="54" t="e">
        <f>SUM(#REF!)</f>
        <v>#REF!</v>
      </c>
      <c r="D28" s="54" t="e">
        <f>SUM(#REF!)</f>
        <v>#REF!</v>
      </c>
      <c r="E28" s="54" t="e">
        <f>SUM(#REF!)</f>
        <v>#REF!</v>
      </c>
      <c r="F28" s="54" t="e">
        <f>SUM(#REF!)</f>
        <v>#REF!</v>
      </c>
      <c r="G28" s="77" t="e">
        <f t="shared" si="11"/>
        <v>#REF!</v>
      </c>
      <c r="H28" s="54" t="e">
        <f>SUM(#REF!)</f>
        <v>#REF!</v>
      </c>
      <c r="I28" s="54" t="e">
        <f>SUM(#REF!)</f>
        <v>#REF!</v>
      </c>
      <c r="J28" s="54" t="e">
        <f>SUM(#REF!)</f>
        <v>#REF!</v>
      </c>
      <c r="K28" s="54" t="e">
        <f>SUM(#REF!)</f>
        <v>#REF!</v>
      </c>
      <c r="L28" s="77" t="e">
        <f t="shared" si="12"/>
        <v>#REF!</v>
      </c>
      <c r="M28" s="54" t="e">
        <f>SUM(#REF!)</f>
        <v>#REF!</v>
      </c>
      <c r="N28" s="54" t="e">
        <f>SUM(#REF!)</f>
        <v>#REF!</v>
      </c>
      <c r="O28" s="54" t="e">
        <f>SUM(#REF!)</f>
        <v>#REF!</v>
      </c>
      <c r="P28" s="54" t="e">
        <f>SUM(#REF!)</f>
        <v>#REF!</v>
      </c>
      <c r="Q28" s="77" t="e">
        <f t="shared" ref="Q28:Q40" si="20">SUM(M28:P28)</f>
        <v>#REF!</v>
      </c>
      <c r="R28" s="54" t="e">
        <f>SUM(#REF!)</f>
        <v>#REF!</v>
      </c>
      <c r="S28" s="54" t="e">
        <f>SUM(#REF!)</f>
        <v>#REF!</v>
      </c>
      <c r="T28" s="54" t="e">
        <f>SUM(#REF!)</f>
        <v>#REF!</v>
      </c>
      <c r="U28" s="54" t="e">
        <f>SUM(#REF!)</f>
        <v>#REF!</v>
      </c>
      <c r="V28" s="77" t="e">
        <f t="shared" ref="V28:V33" si="21">SUM(R28:U28)</f>
        <v>#REF!</v>
      </c>
      <c r="W28" s="54" t="e">
        <f>SUM(#REF!)</f>
        <v>#REF!</v>
      </c>
      <c r="X28" s="54" t="e">
        <f>SUM(#REF!)</f>
        <v>#REF!</v>
      </c>
      <c r="Y28" s="54" t="e">
        <f>SUM(#REF!)</f>
        <v>#REF!</v>
      </c>
      <c r="Z28" s="54" t="e">
        <f>SUM(#REF!)</f>
        <v>#REF!</v>
      </c>
      <c r="AA28" s="77" t="e">
        <f t="shared" ref="AA28:AA33" si="22">SUM(W28:Z28)</f>
        <v>#REF!</v>
      </c>
      <c r="AB28" s="54" t="e">
        <f>SUM(#REF!)</f>
        <v>#REF!</v>
      </c>
      <c r="AC28" s="54" t="e">
        <f>SUM(#REF!)</f>
        <v>#REF!</v>
      </c>
      <c r="AD28" s="54" t="e">
        <f>SUM(#REF!)</f>
        <v>#REF!</v>
      </c>
      <c r="AE28" s="54" t="e">
        <f>SUM(#REF!)</f>
        <v>#REF!</v>
      </c>
      <c r="AF28" s="77" t="e">
        <f t="shared" ref="AF28:AF40" si="23">SUM(AB28:AE28)</f>
        <v>#REF!</v>
      </c>
      <c r="AG28" s="54" t="e">
        <f>SUM(#REF!)</f>
        <v>#REF!</v>
      </c>
      <c r="AH28" s="54" t="e">
        <f>SUM(#REF!)</f>
        <v>#REF!</v>
      </c>
      <c r="AI28" s="54" t="e">
        <f>SUM(#REF!)</f>
        <v>#REF!</v>
      </c>
      <c r="AJ28" s="54" t="e">
        <f>SUM(#REF!)</f>
        <v>#REF!</v>
      </c>
      <c r="AK28" s="77" t="e">
        <f t="shared" ref="AK28:AK40" si="24">SUM(AG28:AJ28)</f>
        <v>#REF!</v>
      </c>
      <c r="AL28" s="54" t="e">
        <f>SUM(#REF!)</f>
        <v>#REF!</v>
      </c>
      <c r="AM28" s="54" t="e">
        <f>SUM(#REF!)</f>
        <v>#REF!</v>
      </c>
      <c r="AN28" s="54" t="e">
        <f>SUM(#REF!)</f>
        <v>#REF!</v>
      </c>
      <c r="AO28" s="54" t="e">
        <f>SUM(#REF!)</f>
        <v>#REF!</v>
      </c>
      <c r="AP28" s="77" t="e">
        <f t="shared" ref="AP28:AP40" si="25">SUM(AL28:AO28)</f>
        <v>#REF!</v>
      </c>
      <c r="AQ28" s="144"/>
      <c r="AR28" s="144"/>
      <c r="AS28" s="144"/>
      <c r="AT28" s="6"/>
      <c r="AU28" s="126">
        <v>3350.4700000000003</v>
      </c>
      <c r="AV28" s="126">
        <v>3763.8900000000003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R28" s="51">
        <v>36.9</v>
      </c>
    </row>
    <row r="29" spans="1:652" s="5" customFormat="1" ht="18" customHeight="1" x14ac:dyDescent="0.25">
      <c r="A29" s="8" t="s">
        <v>19</v>
      </c>
      <c r="B29" s="8"/>
      <c r="C29" s="54" t="e">
        <f>SUM(#REF!)</f>
        <v>#REF!</v>
      </c>
      <c r="D29" s="54" t="e">
        <f>SUM(#REF!)</f>
        <v>#REF!</v>
      </c>
      <c r="E29" s="54" t="e">
        <f>SUM(#REF!)</f>
        <v>#REF!</v>
      </c>
      <c r="F29" s="54" t="e">
        <f>SUM(#REF!)</f>
        <v>#REF!</v>
      </c>
      <c r="G29" s="77" t="e">
        <f t="shared" si="11"/>
        <v>#REF!</v>
      </c>
      <c r="H29" s="54" t="e">
        <f>SUM(#REF!)</f>
        <v>#REF!</v>
      </c>
      <c r="I29" s="54" t="e">
        <f>SUM(#REF!)</f>
        <v>#REF!</v>
      </c>
      <c r="J29" s="54" t="e">
        <f>SUM(#REF!)</f>
        <v>#REF!</v>
      </c>
      <c r="K29" s="54" t="e">
        <f>SUM(#REF!)</f>
        <v>#REF!</v>
      </c>
      <c r="L29" s="77" t="e">
        <f t="shared" si="12"/>
        <v>#REF!</v>
      </c>
      <c r="M29" s="54" t="e">
        <f>SUM(#REF!)</f>
        <v>#REF!</v>
      </c>
      <c r="N29" s="54" t="e">
        <f>SUM(#REF!)</f>
        <v>#REF!</v>
      </c>
      <c r="O29" s="54" t="e">
        <f>SUM(#REF!)</f>
        <v>#REF!</v>
      </c>
      <c r="P29" s="54" t="e">
        <f>SUM(#REF!)</f>
        <v>#REF!</v>
      </c>
      <c r="Q29" s="77" t="e">
        <f t="shared" si="20"/>
        <v>#REF!</v>
      </c>
      <c r="R29" s="54" t="e">
        <f>SUM(#REF!)</f>
        <v>#REF!</v>
      </c>
      <c r="S29" s="54" t="e">
        <f>SUM(#REF!)</f>
        <v>#REF!</v>
      </c>
      <c r="T29" s="54" t="e">
        <f>SUM(#REF!)</f>
        <v>#REF!</v>
      </c>
      <c r="U29" s="54" t="e">
        <f>SUM(#REF!)</f>
        <v>#REF!</v>
      </c>
      <c r="V29" s="77" t="e">
        <f t="shared" si="21"/>
        <v>#REF!</v>
      </c>
      <c r="W29" s="54" t="e">
        <f>SUM(#REF!)</f>
        <v>#REF!</v>
      </c>
      <c r="X29" s="54" t="e">
        <f>SUM(#REF!)</f>
        <v>#REF!</v>
      </c>
      <c r="Y29" s="54" t="e">
        <f>SUM(#REF!)</f>
        <v>#REF!</v>
      </c>
      <c r="Z29" s="54" t="e">
        <f>SUM(#REF!)</f>
        <v>#REF!</v>
      </c>
      <c r="AA29" s="77" t="e">
        <f t="shared" si="22"/>
        <v>#REF!</v>
      </c>
      <c r="AB29" s="54" t="e">
        <f>SUM(#REF!)</f>
        <v>#REF!</v>
      </c>
      <c r="AC29" s="54" t="e">
        <f>SUM(#REF!)</f>
        <v>#REF!</v>
      </c>
      <c r="AD29" s="54" t="e">
        <f>SUM(#REF!)</f>
        <v>#REF!</v>
      </c>
      <c r="AE29" s="54" t="e">
        <f>SUM(#REF!)</f>
        <v>#REF!</v>
      </c>
      <c r="AF29" s="77" t="e">
        <f t="shared" si="23"/>
        <v>#REF!</v>
      </c>
      <c r="AG29" s="54" t="e">
        <f>SUM(#REF!)</f>
        <v>#REF!</v>
      </c>
      <c r="AH29" s="54" t="e">
        <f>SUM(#REF!)</f>
        <v>#REF!</v>
      </c>
      <c r="AI29" s="54" t="e">
        <f>SUM(#REF!)</f>
        <v>#REF!</v>
      </c>
      <c r="AJ29" s="54" t="e">
        <f>SUM(#REF!)</f>
        <v>#REF!</v>
      </c>
      <c r="AK29" s="77" t="e">
        <f t="shared" si="24"/>
        <v>#REF!</v>
      </c>
      <c r="AL29" s="54" t="e">
        <f>SUM(#REF!)</f>
        <v>#REF!</v>
      </c>
      <c r="AM29" s="54" t="e">
        <f>SUM(#REF!)</f>
        <v>#REF!</v>
      </c>
      <c r="AN29" s="54" t="e">
        <f>SUM(#REF!)</f>
        <v>#REF!</v>
      </c>
      <c r="AO29" s="54" t="e">
        <f>SUM(#REF!)</f>
        <v>#REF!</v>
      </c>
      <c r="AP29" s="77" t="e">
        <f t="shared" si="25"/>
        <v>#REF!</v>
      </c>
      <c r="AQ29" s="144"/>
      <c r="AR29" s="144"/>
      <c r="AS29" s="144"/>
      <c r="AT29" s="6"/>
      <c r="AU29" s="126">
        <v>13432.49</v>
      </c>
      <c r="AV29" s="126">
        <v>13103.69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1:652" s="5" customFormat="1" ht="18" customHeight="1" x14ac:dyDescent="0.25">
      <c r="A30" s="8" t="s">
        <v>20</v>
      </c>
      <c r="B30" s="8"/>
      <c r="C30" s="54" t="e">
        <f>SUM(#REF!)</f>
        <v>#REF!</v>
      </c>
      <c r="D30" s="54" t="e">
        <f>SUM(#REF!)</f>
        <v>#REF!</v>
      </c>
      <c r="E30" s="54" t="e">
        <f>SUM(#REF!)</f>
        <v>#REF!</v>
      </c>
      <c r="F30" s="54" t="e">
        <f>SUM(#REF!)</f>
        <v>#REF!</v>
      </c>
      <c r="G30" s="77" t="e">
        <f>SUM(C30:F30)</f>
        <v>#REF!</v>
      </c>
      <c r="H30" s="54" t="e">
        <f>SUM(#REF!)</f>
        <v>#REF!</v>
      </c>
      <c r="I30" s="54" t="e">
        <f>SUM(#REF!)</f>
        <v>#REF!</v>
      </c>
      <c r="J30" s="54" t="e">
        <f>SUM(#REF!)</f>
        <v>#REF!</v>
      </c>
      <c r="K30" s="54" t="e">
        <f>SUM(#REF!)</f>
        <v>#REF!</v>
      </c>
      <c r="L30" s="77" t="e">
        <f>SUM(H30:K30)</f>
        <v>#REF!</v>
      </c>
      <c r="M30" s="54" t="e">
        <f>SUM(#REF!)</f>
        <v>#REF!</v>
      </c>
      <c r="N30" s="54" t="e">
        <f>SUM(#REF!)</f>
        <v>#REF!</v>
      </c>
      <c r="O30" s="54" t="e">
        <f>SUM(#REF!)</f>
        <v>#REF!</v>
      </c>
      <c r="P30" s="54" t="e">
        <f>SUM(#REF!)</f>
        <v>#REF!</v>
      </c>
      <c r="Q30" s="77" t="e">
        <f t="shared" si="20"/>
        <v>#REF!</v>
      </c>
      <c r="R30" s="54" t="e">
        <f>SUM(#REF!)</f>
        <v>#REF!</v>
      </c>
      <c r="S30" s="54" t="e">
        <f>SUM(#REF!)</f>
        <v>#REF!</v>
      </c>
      <c r="T30" s="54" t="e">
        <f>SUM(#REF!)</f>
        <v>#REF!</v>
      </c>
      <c r="U30" s="54" t="e">
        <f>SUM(#REF!)</f>
        <v>#REF!</v>
      </c>
      <c r="V30" s="77" t="e">
        <f t="shared" si="21"/>
        <v>#REF!</v>
      </c>
      <c r="W30" s="54" t="e">
        <f>SUM(#REF!)</f>
        <v>#REF!</v>
      </c>
      <c r="X30" s="54" t="e">
        <f>SUM(#REF!)</f>
        <v>#REF!</v>
      </c>
      <c r="Y30" s="54" t="e">
        <f>SUM(#REF!)</f>
        <v>#REF!</v>
      </c>
      <c r="Z30" s="119" t="e">
        <f>SUM(#REF!)</f>
        <v>#REF!</v>
      </c>
      <c r="AA30" s="77" t="e">
        <f>SUM(W30:Z30)</f>
        <v>#REF!</v>
      </c>
      <c r="AB30" s="54" t="e">
        <f>SUM(#REF!)</f>
        <v>#REF!</v>
      </c>
      <c r="AC30" s="54" t="e">
        <f>SUM(#REF!)</f>
        <v>#REF!</v>
      </c>
      <c r="AD30" s="54" t="e">
        <f>SUM(#REF!)</f>
        <v>#REF!</v>
      </c>
      <c r="AE30" s="54" t="e">
        <f>SUM(#REF!)</f>
        <v>#REF!</v>
      </c>
      <c r="AF30" s="77" t="e">
        <f t="shared" si="23"/>
        <v>#REF!</v>
      </c>
      <c r="AG30" s="54" t="e">
        <f>SUM(#REF!)</f>
        <v>#REF!</v>
      </c>
      <c r="AH30" s="54" t="e">
        <f>SUM(#REF!)</f>
        <v>#REF!</v>
      </c>
      <c r="AI30" s="54" t="e">
        <f>SUM(#REF!)</f>
        <v>#REF!</v>
      </c>
      <c r="AJ30" s="54" t="e">
        <f>SUM(#REF!)</f>
        <v>#REF!</v>
      </c>
      <c r="AK30" s="77" t="e">
        <f t="shared" si="24"/>
        <v>#REF!</v>
      </c>
      <c r="AL30" s="54" t="e">
        <f>SUM(#REF!)</f>
        <v>#REF!</v>
      </c>
      <c r="AM30" s="54" t="e">
        <f>SUM(#REF!)</f>
        <v>#REF!</v>
      </c>
      <c r="AN30" s="54" t="e">
        <f>SUM(#REF!)</f>
        <v>#REF!</v>
      </c>
      <c r="AO30" s="54" t="e">
        <f>SUM(#REF!)</f>
        <v>#REF!</v>
      </c>
      <c r="AP30" s="77" t="e">
        <f t="shared" si="25"/>
        <v>#REF!</v>
      </c>
      <c r="AQ30" s="144"/>
      <c r="AR30" s="144"/>
      <c r="AS30" s="144"/>
      <c r="AT30" s="6"/>
      <c r="AU30" s="126">
        <v>649.9</v>
      </c>
      <c r="AV30" s="126">
        <v>652.66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</row>
    <row r="31" spans="1:652" s="5" customFormat="1" ht="18" customHeight="1" x14ac:dyDescent="0.25">
      <c r="A31" s="8" t="s">
        <v>21</v>
      </c>
      <c r="B31" s="8"/>
      <c r="C31" s="54" t="e">
        <f>SUM(#REF!)</f>
        <v>#REF!</v>
      </c>
      <c r="D31" s="54" t="e">
        <f>SUM(#REF!)</f>
        <v>#REF!</v>
      </c>
      <c r="E31" s="54" t="e">
        <f>SUM(#REF!)</f>
        <v>#REF!</v>
      </c>
      <c r="F31" s="54" t="e">
        <f>SUM(#REF!)</f>
        <v>#REF!</v>
      </c>
      <c r="G31" s="77" t="e">
        <f t="shared" si="11"/>
        <v>#REF!</v>
      </c>
      <c r="H31" s="54" t="e">
        <f>SUM(#REF!)</f>
        <v>#REF!</v>
      </c>
      <c r="I31" s="54" t="e">
        <f>SUM(#REF!)</f>
        <v>#REF!</v>
      </c>
      <c r="J31" s="54" t="e">
        <f>SUM(#REF!)</f>
        <v>#REF!</v>
      </c>
      <c r="K31" s="54" t="e">
        <f>SUM(#REF!)</f>
        <v>#REF!</v>
      </c>
      <c r="L31" s="77" t="e">
        <f t="shared" si="12"/>
        <v>#REF!</v>
      </c>
      <c r="M31" s="54" t="e">
        <f>SUM(#REF!)</f>
        <v>#REF!</v>
      </c>
      <c r="N31" s="54" t="e">
        <f>SUM(#REF!)</f>
        <v>#REF!</v>
      </c>
      <c r="O31" s="54" t="e">
        <f>SUM(#REF!)</f>
        <v>#REF!</v>
      </c>
      <c r="P31" s="54" t="e">
        <f>SUM(#REF!)</f>
        <v>#REF!</v>
      </c>
      <c r="Q31" s="77" t="e">
        <f t="shared" si="20"/>
        <v>#REF!</v>
      </c>
      <c r="R31" s="54" t="e">
        <f>SUM(#REF!)</f>
        <v>#REF!</v>
      </c>
      <c r="S31" s="54" t="e">
        <f>SUM(#REF!)</f>
        <v>#REF!</v>
      </c>
      <c r="T31" s="54" t="e">
        <f>SUM(#REF!)</f>
        <v>#REF!</v>
      </c>
      <c r="U31" s="54" t="e">
        <f>SUM(#REF!)</f>
        <v>#REF!</v>
      </c>
      <c r="V31" s="77" t="e">
        <f t="shared" si="21"/>
        <v>#REF!</v>
      </c>
      <c r="W31" s="54" t="e">
        <f>SUM(#REF!)</f>
        <v>#REF!</v>
      </c>
      <c r="X31" s="54" t="e">
        <f>SUM(#REF!)</f>
        <v>#REF!</v>
      </c>
      <c r="Y31" s="54" t="e">
        <f>SUM(#REF!)</f>
        <v>#REF!</v>
      </c>
      <c r="Z31" s="54" t="e">
        <f>SUM(#REF!)</f>
        <v>#REF!</v>
      </c>
      <c r="AA31" s="77" t="e">
        <f t="shared" si="22"/>
        <v>#REF!</v>
      </c>
      <c r="AB31" s="54" t="e">
        <f>SUM(#REF!)</f>
        <v>#REF!</v>
      </c>
      <c r="AC31" s="54" t="e">
        <f>SUM(#REF!)</f>
        <v>#REF!</v>
      </c>
      <c r="AD31" s="54" t="e">
        <f>SUM(#REF!)</f>
        <v>#REF!</v>
      </c>
      <c r="AE31" s="54" t="e">
        <f>SUM(#REF!)</f>
        <v>#REF!</v>
      </c>
      <c r="AF31" s="77" t="e">
        <f t="shared" si="23"/>
        <v>#REF!</v>
      </c>
      <c r="AG31" s="54" t="e">
        <f>SUM(#REF!)</f>
        <v>#REF!</v>
      </c>
      <c r="AH31" s="54" t="e">
        <f>SUM(#REF!)</f>
        <v>#REF!</v>
      </c>
      <c r="AI31" s="54" t="e">
        <f>SUM(#REF!)</f>
        <v>#REF!</v>
      </c>
      <c r="AJ31" s="54" t="e">
        <f>SUM(#REF!)</f>
        <v>#REF!</v>
      </c>
      <c r="AK31" s="77" t="e">
        <f t="shared" si="24"/>
        <v>#REF!</v>
      </c>
      <c r="AL31" s="54" t="e">
        <f>SUM(#REF!)</f>
        <v>#REF!</v>
      </c>
      <c r="AM31" s="54" t="e">
        <f>SUM(#REF!)</f>
        <v>#REF!</v>
      </c>
      <c r="AN31" s="54" t="e">
        <f>SUM(#REF!)</f>
        <v>#REF!</v>
      </c>
      <c r="AO31" s="54" t="e">
        <f>SUM(#REF!)</f>
        <v>#REF!</v>
      </c>
      <c r="AP31" s="77" t="e">
        <f t="shared" si="25"/>
        <v>#REF!</v>
      </c>
      <c r="AQ31" s="144"/>
      <c r="AR31" s="144"/>
      <c r="AS31" s="144"/>
      <c r="AT31" s="6"/>
      <c r="AU31" s="126">
        <v>2420</v>
      </c>
      <c r="AV31" s="126">
        <v>2430.33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</row>
    <row r="32" spans="1:652" s="5" customFormat="1" ht="18" customHeight="1" x14ac:dyDescent="0.25">
      <c r="A32" s="8" t="s">
        <v>22</v>
      </c>
      <c r="B32" s="8"/>
      <c r="C32" s="54" t="e">
        <f>SUM(#REF!)</f>
        <v>#REF!</v>
      </c>
      <c r="D32" s="54" t="e">
        <f>SUM(#REF!)</f>
        <v>#REF!</v>
      </c>
      <c r="E32" s="54" t="e">
        <f>SUM(#REF!)</f>
        <v>#REF!</v>
      </c>
      <c r="F32" s="54" t="e">
        <f>SUM(#REF!)</f>
        <v>#REF!</v>
      </c>
      <c r="G32" s="77" t="e">
        <f t="shared" si="11"/>
        <v>#REF!</v>
      </c>
      <c r="H32" s="54" t="e">
        <f>SUM(#REF!)</f>
        <v>#REF!</v>
      </c>
      <c r="I32" s="54" t="e">
        <f>SUM(#REF!)</f>
        <v>#REF!</v>
      </c>
      <c r="J32" s="54" t="e">
        <f>SUM(#REF!)</f>
        <v>#REF!</v>
      </c>
      <c r="K32" s="54" t="e">
        <f>SUM(#REF!)</f>
        <v>#REF!</v>
      </c>
      <c r="L32" s="77" t="e">
        <f t="shared" si="12"/>
        <v>#REF!</v>
      </c>
      <c r="M32" s="54" t="e">
        <f>SUM(#REF!)</f>
        <v>#REF!</v>
      </c>
      <c r="N32" s="54" t="e">
        <f>SUM(#REF!)</f>
        <v>#REF!</v>
      </c>
      <c r="O32" s="54" t="e">
        <f>SUM(#REF!)</f>
        <v>#REF!</v>
      </c>
      <c r="P32" s="54" t="e">
        <f>SUM(#REF!)</f>
        <v>#REF!</v>
      </c>
      <c r="Q32" s="77" t="e">
        <f t="shared" si="20"/>
        <v>#REF!</v>
      </c>
      <c r="R32" s="54" t="e">
        <f>SUM(#REF!)</f>
        <v>#REF!</v>
      </c>
      <c r="S32" s="54" t="e">
        <f>SUM(#REF!)</f>
        <v>#REF!</v>
      </c>
      <c r="T32" s="54" t="e">
        <f>SUM(#REF!)</f>
        <v>#REF!</v>
      </c>
      <c r="U32" s="54" t="e">
        <f>SUM(#REF!)</f>
        <v>#REF!</v>
      </c>
      <c r="V32" s="77" t="e">
        <f t="shared" si="21"/>
        <v>#REF!</v>
      </c>
      <c r="W32" s="54" t="e">
        <f>SUM(#REF!)</f>
        <v>#REF!</v>
      </c>
      <c r="X32" s="54" t="e">
        <f>SUM(#REF!)</f>
        <v>#REF!</v>
      </c>
      <c r="Y32" s="54" t="e">
        <f>SUM(#REF!)</f>
        <v>#REF!</v>
      </c>
      <c r="Z32" s="54" t="e">
        <f>SUM(#REF!)</f>
        <v>#REF!</v>
      </c>
      <c r="AA32" s="77" t="e">
        <f t="shared" si="22"/>
        <v>#REF!</v>
      </c>
      <c r="AB32" s="54" t="e">
        <f>SUM(#REF!)</f>
        <v>#REF!</v>
      </c>
      <c r="AC32" s="54" t="e">
        <f>SUM(#REF!)</f>
        <v>#REF!</v>
      </c>
      <c r="AD32" s="54" t="e">
        <f>SUM(#REF!)</f>
        <v>#REF!</v>
      </c>
      <c r="AE32" s="54" t="e">
        <f>SUM(#REF!)</f>
        <v>#REF!</v>
      </c>
      <c r="AF32" s="77" t="e">
        <f t="shared" si="23"/>
        <v>#REF!</v>
      </c>
      <c r="AG32" s="54" t="e">
        <f>SUM(#REF!)</f>
        <v>#REF!</v>
      </c>
      <c r="AH32" s="54" t="e">
        <f>SUM(#REF!)</f>
        <v>#REF!</v>
      </c>
      <c r="AI32" s="54" t="e">
        <f>SUM(#REF!)</f>
        <v>#REF!</v>
      </c>
      <c r="AJ32" s="54" t="e">
        <f>SUM(#REF!)</f>
        <v>#REF!</v>
      </c>
      <c r="AK32" s="77" t="e">
        <f t="shared" si="24"/>
        <v>#REF!</v>
      </c>
      <c r="AL32" s="54" t="e">
        <f>SUM(#REF!)</f>
        <v>#REF!</v>
      </c>
      <c r="AM32" s="54" t="e">
        <f>SUM(#REF!)</f>
        <v>#REF!</v>
      </c>
      <c r="AN32" s="54" t="e">
        <f>SUM(#REF!)</f>
        <v>#REF!</v>
      </c>
      <c r="AO32" s="54" t="e">
        <f>SUM(#REF!)</f>
        <v>#REF!</v>
      </c>
      <c r="AP32" s="77" t="e">
        <f t="shared" si="25"/>
        <v>#REF!</v>
      </c>
      <c r="AQ32" s="144"/>
      <c r="AR32" s="144"/>
      <c r="AS32" s="144"/>
      <c r="AT32" s="6"/>
      <c r="AU32" s="126">
        <v>130</v>
      </c>
      <c r="AV32" s="126">
        <v>2324.65</v>
      </c>
      <c r="AW32" s="6" t="s">
        <v>90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YB32" s="5">
        <f>622</f>
        <v>622</v>
      </c>
    </row>
    <row r="33" spans="1:652" s="5" customFormat="1" ht="18" customHeight="1" x14ac:dyDescent="0.25">
      <c r="A33" s="8" t="s">
        <v>23</v>
      </c>
      <c r="B33" s="8"/>
      <c r="C33" s="54" t="e">
        <f>SUM(#REF!)</f>
        <v>#REF!</v>
      </c>
      <c r="D33" s="54" t="e">
        <f>SUM(#REF!)</f>
        <v>#REF!</v>
      </c>
      <c r="E33" s="54" t="e">
        <f>SUM(#REF!)</f>
        <v>#REF!</v>
      </c>
      <c r="F33" s="54" t="e">
        <f>SUM(#REF!)</f>
        <v>#REF!</v>
      </c>
      <c r="G33" s="77" t="e">
        <f t="shared" si="11"/>
        <v>#REF!</v>
      </c>
      <c r="H33" s="54" t="e">
        <f>SUM(#REF!)</f>
        <v>#REF!</v>
      </c>
      <c r="I33" s="54" t="e">
        <f>SUM(#REF!)</f>
        <v>#REF!</v>
      </c>
      <c r="J33" s="54" t="e">
        <f>SUM(#REF!)</f>
        <v>#REF!</v>
      </c>
      <c r="K33" s="54" t="e">
        <f>SUM(#REF!)</f>
        <v>#REF!</v>
      </c>
      <c r="L33" s="77" t="e">
        <f>SUM(H33:K33)</f>
        <v>#REF!</v>
      </c>
      <c r="M33" s="54" t="e">
        <f>SUM(#REF!)</f>
        <v>#REF!</v>
      </c>
      <c r="N33" s="54" t="e">
        <f>SUM(#REF!)</f>
        <v>#REF!</v>
      </c>
      <c r="O33" s="54" t="e">
        <f>SUM(#REF!)</f>
        <v>#REF!</v>
      </c>
      <c r="P33" s="54" t="e">
        <f>SUM(#REF!)</f>
        <v>#REF!</v>
      </c>
      <c r="Q33" s="77" t="e">
        <f t="shared" si="20"/>
        <v>#REF!</v>
      </c>
      <c r="R33" s="54" t="e">
        <f>SUM(#REF!)</f>
        <v>#REF!</v>
      </c>
      <c r="S33" s="54" t="e">
        <f>SUM(#REF!)</f>
        <v>#REF!</v>
      </c>
      <c r="T33" s="54" t="e">
        <f>SUM(#REF!)</f>
        <v>#REF!</v>
      </c>
      <c r="U33" s="54" t="e">
        <f>SUM(#REF!)</f>
        <v>#REF!</v>
      </c>
      <c r="V33" s="77" t="e">
        <f t="shared" si="21"/>
        <v>#REF!</v>
      </c>
      <c r="W33" s="54" t="e">
        <f>SUM(#REF!)</f>
        <v>#REF!</v>
      </c>
      <c r="X33" s="54" t="e">
        <f>SUM(#REF!)</f>
        <v>#REF!</v>
      </c>
      <c r="Y33" s="54" t="e">
        <f>SUM(#REF!)</f>
        <v>#REF!</v>
      </c>
      <c r="Z33" s="54" t="e">
        <f>SUM(#REF!)</f>
        <v>#REF!</v>
      </c>
      <c r="AA33" s="77" t="e">
        <f t="shared" si="22"/>
        <v>#REF!</v>
      </c>
      <c r="AB33" s="54" t="e">
        <f>SUM(#REF!)</f>
        <v>#REF!</v>
      </c>
      <c r="AC33" s="54" t="e">
        <f>SUM(#REF!)</f>
        <v>#REF!</v>
      </c>
      <c r="AD33" s="54" t="e">
        <f>SUM(#REF!)</f>
        <v>#REF!</v>
      </c>
      <c r="AE33" s="54" t="e">
        <f>SUM(#REF!)</f>
        <v>#REF!</v>
      </c>
      <c r="AF33" s="77" t="e">
        <f t="shared" si="23"/>
        <v>#REF!</v>
      </c>
      <c r="AG33" s="54" t="e">
        <f>SUM(#REF!)</f>
        <v>#REF!</v>
      </c>
      <c r="AH33" s="54" t="e">
        <f>SUM(#REF!)</f>
        <v>#REF!</v>
      </c>
      <c r="AI33" s="54" t="e">
        <f>SUM(#REF!)</f>
        <v>#REF!</v>
      </c>
      <c r="AJ33" s="54" t="e">
        <f>SUM(#REF!)</f>
        <v>#REF!</v>
      </c>
      <c r="AK33" s="77" t="e">
        <f t="shared" si="24"/>
        <v>#REF!</v>
      </c>
      <c r="AL33" s="54" t="e">
        <f>SUM(#REF!)</f>
        <v>#REF!</v>
      </c>
      <c r="AM33" s="54" t="e">
        <f>SUM(#REF!)</f>
        <v>#REF!</v>
      </c>
      <c r="AN33" s="54" t="e">
        <f>SUM(#REF!)</f>
        <v>#REF!</v>
      </c>
      <c r="AO33" s="54" t="e">
        <f>SUM(#REF!)</f>
        <v>#REF!</v>
      </c>
      <c r="AP33" s="77" t="e">
        <f t="shared" si="25"/>
        <v>#REF!</v>
      </c>
      <c r="AQ33" s="144"/>
      <c r="AR33" s="144"/>
      <c r="AS33" s="144"/>
      <c r="AT33" s="6"/>
      <c r="AU33" s="126">
        <v>1884.92</v>
      </c>
      <c r="AV33" s="126">
        <v>1905.0099999999998</v>
      </c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</row>
    <row r="34" spans="1:652" s="5" customFormat="1" ht="18" customHeight="1" x14ac:dyDescent="0.25">
      <c r="A34" s="8" t="s">
        <v>72</v>
      </c>
      <c r="B34" s="8"/>
      <c r="C34" s="54" t="e">
        <f>SUM(#REF!)</f>
        <v>#REF!</v>
      </c>
      <c r="D34" s="54" t="e">
        <f>SUM(#REF!)</f>
        <v>#REF!</v>
      </c>
      <c r="E34" s="54" t="e">
        <f>SUM(#REF!)</f>
        <v>#REF!</v>
      </c>
      <c r="F34" s="54" t="e">
        <f>SUM(#REF!)</f>
        <v>#REF!</v>
      </c>
      <c r="G34" s="77" t="e">
        <f t="shared" si="11"/>
        <v>#REF!</v>
      </c>
      <c r="H34" s="54" t="e">
        <f>SUM(#REF!)</f>
        <v>#REF!</v>
      </c>
      <c r="I34" s="54" t="e">
        <f>SUM(#REF!)</f>
        <v>#REF!</v>
      </c>
      <c r="J34" s="54" t="e">
        <f>SUM(#REF!)</f>
        <v>#REF!</v>
      </c>
      <c r="K34" s="54" t="e">
        <f>SUM(#REF!)</f>
        <v>#REF!</v>
      </c>
      <c r="L34" s="77" t="e">
        <f t="shared" si="12"/>
        <v>#REF!</v>
      </c>
      <c r="M34" s="54" t="e">
        <f>SUM(#REF!)</f>
        <v>#REF!</v>
      </c>
      <c r="N34" s="54" t="e">
        <f>SUM(#REF!)</f>
        <v>#REF!</v>
      </c>
      <c r="O34" s="54" t="e">
        <f>SUM(#REF!)</f>
        <v>#REF!</v>
      </c>
      <c r="P34" s="54" t="e">
        <f>SUM(#REF!)</f>
        <v>#REF!</v>
      </c>
      <c r="Q34" s="77" t="e">
        <f>SUM(M34:P34)</f>
        <v>#REF!</v>
      </c>
      <c r="R34" s="54" t="e">
        <f>SUM(#REF!)</f>
        <v>#REF!</v>
      </c>
      <c r="S34" s="54" t="e">
        <f>SUM(#REF!)</f>
        <v>#REF!</v>
      </c>
      <c r="T34" s="54" t="e">
        <f>SUM(#REF!)</f>
        <v>#REF!</v>
      </c>
      <c r="U34" s="54" t="e">
        <f>SUM(#REF!)</f>
        <v>#REF!</v>
      </c>
      <c r="V34" s="77" t="e">
        <f>SUM(R34:U34)</f>
        <v>#REF!</v>
      </c>
      <c r="W34" s="54" t="e">
        <f>SUM(#REF!)</f>
        <v>#REF!</v>
      </c>
      <c r="X34" s="54" t="e">
        <f>SUM(#REF!)</f>
        <v>#REF!</v>
      </c>
      <c r="Y34" s="54" t="e">
        <f>SUM(#REF!)</f>
        <v>#REF!</v>
      </c>
      <c r="Z34" s="54" t="e">
        <f>SUM(#REF!)</f>
        <v>#REF!</v>
      </c>
      <c r="AA34" s="77" t="e">
        <f>SUM(W34:Z34)</f>
        <v>#REF!</v>
      </c>
      <c r="AB34" s="54" t="e">
        <f>SUM(#REF!)</f>
        <v>#REF!</v>
      </c>
      <c r="AC34" s="54" t="e">
        <f>SUM(#REF!)</f>
        <v>#REF!</v>
      </c>
      <c r="AD34" s="54" t="e">
        <f>SUM(#REF!)</f>
        <v>#REF!</v>
      </c>
      <c r="AE34" s="54" t="e">
        <f>SUM(#REF!)</f>
        <v>#REF!</v>
      </c>
      <c r="AF34" s="77" t="e">
        <f t="shared" si="23"/>
        <v>#REF!</v>
      </c>
      <c r="AG34" s="54" t="e">
        <f>SUM(#REF!)</f>
        <v>#REF!</v>
      </c>
      <c r="AH34" s="54" t="e">
        <f>SUM(#REF!)</f>
        <v>#REF!</v>
      </c>
      <c r="AI34" s="54" t="e">
        <f>SUM(#REF!)</f>
        <v>#REF!</v>
      </c>
      <c r="AJ34" s="54" t="e">
        <f>SUM(#REF!)</f>
        <v>#REF!</v>
      </c>
      <c r="AK34" s="77" t="e">
        <f t="shared" si="24"/>
        <v>#REF!</v>
      </c>
      <c r="AL34" s="54" t="e">
        <f>SUM(#REF!)</f>
        <v>#REF!</v>
      </c>
      <c r="AM34" s="54" t="e">
        <f>SUM(#REF!)</f>
        <v>#REF!</v>
      </c>
      <c r="AN34" s="54" t="e">
        <f>SUM(#REF!)</f>
        <v>#REF!</v>
      </c>
      <c r="AO34" s="54" t="e">
        <f>SUM(#REF!)</f>
        <v>#REF!</v>
      </c>
      <c r="AP34" s="77" t="e">
        <f t="shared" si="25"/>
        <v>#REF!</v>
      </c>
      <c r="AQ34" s="144"/>
      <c r="AR34" s="144"/>
      <c r="AS34" s="144"/>
      <c r="AT34" s="6"/>
      <c r="AU34" s="126">
        <v>286</v>
      </c>
      <c r="AV34" s="126">
        <v>0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GK34" s="5">
        <v>499</v>
      </c>
      <c r="GT34" s="5">
        <v>499</v>
      </c>
    </row>
    <row r="35" spans="1:652" s="5" customFormat="1" ht="18" customHeight="1" x14ac:dyDescent="0.25">
      <c r="A35" s="8" t="s">
        <v>24</v>
      </c>
      <c r="B35" s="8"/>
      <c r="C35" s="54" t="e">
        <f>SUM(#REF!)</f>
        <v>#REF!</v>
      </c>
      <c r="D35" s="54" t="e">
        <f>SUM(#REF!)</f>
        <v>#REF!</v>
      </c>
      <c r="E35" s="54" t="e">
        <f>SUM(#REF!)</f>
        <v>#REF!</v>
      </c>
      <c r="F35" s="54" t="e">
        <f>SUM(#REF!)</f>
        <v>#REF!</v>
      </c>
      <c r="G35" s="77" t="e">
        <f t="shared" si="11"/>
        <v>#REF!</v>
      </c>
      <c r="H35" s="54" t="e">
        <f>SUM(#REF!)</f>
        <v>#REF!</v>
      </c>
      <c r="I35" s="54" t="e">
        <f>SUM(#REF!)</f>
        <v>#REF!</v>
      </c>
      <c r="J35" s="54" t="e">
        <f>SUM(#REF!)</f>
        <v>#REF!</v>
      </c>
      <c r="K35" s="54" t="e">
        <f>SUM(#REF!)</f>
        <v>#REF!</v>
      </c>
      <c r="L35" s="77" t="e">
        <f t="shared" si="12"/>
        <v>#REF!</v>
      </c>
      <c r="M35" s="54" t="e">
        <f>SUM(#REF!)</f>
        <v>#REF!</v>
      </c>
      <c r="N35" s="54" t="e">
        <f>SUM(#REF!)</f>
        <v>#REF!</v>
      </c>
      <c r="O35" s="54" t="e">
        <f>SUM(#REF!)</f>
        <v>#REF!</v>
      </c>
      <c r="P35" s="54" t="e">
        <f>SUM(#REF!)</f>
        <v>#REF!</v>
      </c>
      <c r="Q35" s="77" t="e">
        <f t="shared" si="20"/>
        <v>#REF!</v>
      </c>
      <c r="R35" s="54" t="e">
        <f>SUM(#REF!)</f>
        <v>#REF!</v>
      </c>
      <c r="S35" s="54" t="e">
        <f>SUM(#REF!)</f>
        <v>#REF!</v>
      </c>
      <c r="T35" s="54" t="e">
        <f>SUM(#REF!)</f>
        <v>#REF!</v>
      </c>
      <c r="U35" s="54" t="e">
        <f>SUM(#REF!)</f>
        <v>#REF!</v>
      </c>
      <c r="V35" s="77" t="e">
        <f t="shared" ref="V35:V40" si="26">SUM(R35:U35)</f>
        <v>#REF!</v>
      </c>
      <c r="W35" s="54" t="e">
        <f>SUM(#REF!)</f>
        <v>#REF!</v>
      </c>
      <c r="X35" s="54" t="e">
        <f>SUM(#REF!)</f>
        <v>#REF!</v>
      </c>
      <c r="Y35" s="54" t="e">
        <f>SUM(#REF!)</f>
        <v>#REF!</v>
      </c>
      <c r="Z35" s="54" t="e">
        <f>SUM(#REF!)</f>
        <v>#REF!</v>
      </c>
      <c r="AA35" s="77" t="e">
        <f t="shared" ref="AA35:AA40" si="27">SUM(W35:Z35)</f>
        <v>#REF!</v>
      </c>
      <c r="AB35" s="54" t="e">
        <f>SUM(#REF!)</f>
        <v>#REF!</v>
      </c>
      <c r="AC35" s="54" t="e">
        <f>SUM(#REF!)</f>
        <v>#REF!</v>
      </c>
      <c r="AD35" s="54" t="e">
        <f>SUM(#REF!)</f>
        <v>#REF!</v>
      </c>
      <c r="AE35" s="54" t="e">
        <f>SUM(#REF!)</f>
        <v>#REF!</v>
      </c>
      <c r="AF35" s="77" t="e">
        <f t="shared" si="23"/>
        <v>#REF!</v>
      </c>
      <c r="AG35" s="54" t="e">
        <f>SUM(#REF!)</f>
        <v>#REF!</v>
      </c>
      <c r="AH35" s="54" t="e">
        <f>SUM(#REF!)</f>
        <v>#REF!</v>
      </c>
      <c r="AI35" s="54" t="e">
        <f>SUM(#REF!)</f>
        <v>#REF!</v>
      </c>
      <c r="AJ35" s="54" t="e">
        <f>SUM(#REF!)</f>
        <v>#REF!</v>
      </c>
      <c r="AK35" s="77" t="e">
        <f t="shared" si="24"/>
        <v>#REF!</v>
      </c>
      <c r="AL35" s="54" t="e">
        <f>SUM(#REF!)</f>
        <v>#REF!</v>
      </c>
      <c r="AM35" s="54" t="e">
        <f>SUM(#REF!)</f>
        <v>#REF!</v>
      </c>
      <c r="AN35" s="54" t="e">
        <f>SUM(#REF!)</f>
        <v>#REF!</v>
      </c>
      <c r="AO35" s="54" t="e">
        <f>SUM(#REF!)</f>
        <v>#REF!</v>
      </c>
      <c r="AP35" s="77" t="e">
        <f t="shared" si="25"/>
        <v>#REF!</v>
      </c>
      <c r="AQ35" s="144"/>
      <c r="AR35" s="144"/>
      <c r="AS35" s="144"/>
      <c r="AT35" s="6"/>
      <c r="AU35" s="126">
        <v>1266.8</v>
      </c>
      <c r="AV35" s="126">
        <v>1236.76</v>
      </c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R35" s="51">
        <v>16</v>
      </c>
    </row>
    <row r="36" spans="1:652" s="5" customFormat="1" ht="18" customHeight="1" x14ac:dyDescent="0.25">
      <c r="A36" s="8" t="s">
        <v>25</v>
      </c>
      <c r="B36" s="8"/>
      <c r="C36" s="54" t="e">
        <f>SUM(#REF!)</f>
        <v>#REF!</v>
      </c>
      <c r="D36" s="54" t="e">
        <f>SUM(#REF!)</f>
        <v>#REF!</v>
      </c>
      <c r="E36" s="54" t="e">
        <f>SUM(#REF!)</f>
        <v>#REF!</v>
      </c>
      <c r="F36" s="54" t="e">
        <f>SUM(#REF!)</f>
        <v>#REF!</v>
      </c>
      <c r="G36" s="77" t="e">
        <f t="shared" si="11"/>
        <v>#REF!</v>
      </c>
      <c r="H36" s="54" t="e">
        <f>SUM(#REF!)</f>
        <v>#REF!</v>
      </c>
      <c r="I36" s="54" t="e">
        <f>SUM(#REF!)</f>
        <v>#REF!</v>
      </c>
      <c r="J36" s="54" t="e">
        <f>SUM(#REF!)</f>
        <v>#REF!</v>
      </c>
      <c r="K36" s="54" t="e">
        <f>SUM(#REF!)</f>
        <v>#REF!</v>
      </c>
      <c r="L36" s="77" t="e">
        <f t="shared" si="12"/>
        <v>#REF!</v>
      </c>
      <c r="M36" s="54" t="e">
        <f>SUM(#REF!)</f>
        <v>#REF!</v>
      </c>
      <c r="N36" s="54" t="e">
        <f>SUM(#REF!)</f>
        <v>#REF!</v>
      </c>
      <c r="O36" s="54" t="e">
        <f>SUM(#REF!)</f>
        <v>#REF!</v>
      </c>
      <c r="P36" s="54" t="e">
        <f>SUM(#REF!)</f>
        <v>#REF!</v>
      </c>
      <c r="Q36" s="77" t="e">
        <f t="shared" si="20"/>
        <v>#REF!</v>
      </c>
      <c r="R36" s="54" t="e">
        <f>SUM(#REF!)</f>
        <v>#REF!</v>
      </c>
      <c r="S36" s="54" t="e">
        <f>SUM(#REF!)</f>
        <v>#REF!</v>
      </c>
      <c r="T36" s="54" t="e">
        <f>SUM(#REF!)</f>
        <v>#REF!</v>
      </c>
      <c r="U36" s="54" t="e">
        <f>SUM(#REF!)</f>
        <v>#REF!</v>
      </c>
      <c r="V36" s="77" t="e">
        <f t="shared" si="26"/>
        <v>#REF!</v>
      </c>
      <c r="W36" s="54" t="e">
        <f>SUM(#REF!)</f>
        <v>#REF!</v>
      </c>
      <c r="X36" s="54" t="e">
        <f>SUM(#REF!)</f>
        <v>#REF!</v>
      </c>
      <c r="Y36" s="54" t="e">
        <f>SUM(#REF!)</f>
        <v>#REF!</v>
      </c>
      <c r="Z36" s="54" t="e">
        <f>SUM(#REF!)</f>
        <v>#REF!</v>
      </c>
      <c r="AA36" s="77" t="e">
        <f t="shared" si="27"/>
        <v>#REF!</v>
      </c>
      <c r="AB36" s="54" t="e">
        <f>SUM(#REF!)</f>
        <v>#REF!</v>
      </c>
      <c r="AC36" s="54" t="e">
        <f>SUM(#REF!)</f>
        <v>#REF!</v>
      </c>
      <c r="AD36" s="54" t="e">
        <f>SUM(#REF!)</f>
        <v>#REF!</v>
      </c>
      <c r="AE36" s="54" t="e">
        <f>SUM(#REF!)</f>
        <v>#REF!</v>
      </c>
      <c r="AF36" s="77" t="e">
        <f t="shared" si="23"/>
        <v>#REF!</v>
      </c>
      <c r="AG36" s="54" t="e">
        <f>SUM(#REF!)</f>
        <v>#REF!</v>
      </c>
      <c r="AH36" s="54" t="e">
        <f>SUM(#REF!)</f>
        <v>#REF!</v>
      </c>
      <c r="AI36" s="54" t="e">
        <f>SUM(#REF!)</f>
        <v>#REF!</v>
      </c>
      <c r="AJ36" s="54" t="e">
        <f>SUM(#REF!)</f>
        <v>#REF!</v>
      </c>
      <c r="AK36" s="77" t="e">
        <f t="shared" si="24"/>
        <v>#REF!</v>
      </c>
      <c r="AL36" s="54" t="e">
        <f>SUM(#REF!)</f>
        <v>#REF!</v>
      </c>
      <c r="AM36" s="54" t="e">
        <f>SUM(#REF!)</f>
        <v>#REF!</v>
      </c>
      <c r="AN36" s="54" t="e">
        <f>SUM(#REF!)</f>
        <v>#REF!</v>
      </c>
      <c r="AO36" s="54" t="e">
        <f>SUM(#REF!)</f>
        <v>#REF!</v>
      </c>
      <c r="AP36" s="77" t="e">
        <f t="shared" si="25"/>
        <v>#REF!</v>
      </c>
      <c r="AQ36" s="144"/>
      <c r="AR36" s="144"/>
      <c r="AS36" s="144"/>
      <c r="AT36" s="6"/>
      <c r="AU36" s="126">
        <v>195.62</v>
      </c>
      <c r="AV36" s="126">
        <v>203.83</v>
      </c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YB36" s="5">
        <f>10.5</f>
        <v>10.5</v>
      </c>
    </row>
    <row r="37" spans="1:652" s="5" customFormat="1" ht="18" customHeight="1" x14ac:dyDescent="0.25">
      <c r="A37" s="8" t="s">
        <v>26</v>
      </c>
      <c r="B37" s="8"/>
      <c r="C37" s="54" t="e">
        <f>SUM(#REF!)</f>
        <v>#REF!</v>
      </c>
      <c r="D37" s="54" t="e">
        <f>SUM(#REF!)</f>
        <v>#REF!</v>
      </c>
      <c r="E37" s="54" t="e">
        <f>SUM(#REF!)</f>
        <v>#REF!</v>
      </c>
      <c r="F37" s="54" t="e">
        <f>SUM(#REF!)</f>
        <v>#REF!</v>
      </c>
      <c r="G37" s="77" t="e">
        <f>SUM(C37:F37)</f>
        <v>#REF!</v>
      </c>
      <c r="H37" s="54" t="e">
        <f>SUM(#REF!)</f>
        <v>#REF!</v>
      </c>
      <c r="I37" s="54" t="e">
        <f>SUM(#REF!)</f>
        <v>#REF!</v>
      </c>
      <c r="J37" s="54" t="e">
        <f>SUM(#REF!)</f>
        <v>#REF!</v>
      </c>
      <c r="K37" s="54" t="e">
        <f>SUM(#REF!)</f>
        <v>#REF!</v>
      </c>
      <c r="L37" s="77" t="e">
        <f>SUM(H37:K37)</f>
        <v>#REF!</v>
      </c>
      <c r="M37" s="54" t="e">
        <f>SUM(#REF!)</f>
        <v>#REF!</v>
      </c>
      <c r="N37" s="54" t="e">
        <f>SUM(#REF!)</f>
        <v>#REF!</v>
      </c>
      <c r="O37" s="54" t="e">
        <f>SUM(#REF!)</f>
        <v>#REF!</v>
      </c>
      <c r="P37" s="54" t="e">
        <f>SUM(#REF!)</f>
        <v>#REF!</v>
      </c>
      <c r="Q37" s="77" t="e">
        <f t="shared" si="20"/>
        <v>#REF!</v>
      </c>
      <c r="R37" s="54" t="e">
        <f>SUM(#REF!)</f>
        <v>#REF!</v>
      </c>
      <c r="S37" s="54" t="e">
        <f>SUM(#REF!)</f>
        <v>#REF!</v>
      </c>
      <c r="T37" s="54" t="e">
        <f>SUM(#REF!)</f>
        <v>#REF!</v>
      </c>
      <c r="U37" s="54" t="e">
        <f>SUM(#REF!)</f>
        <v>#REF!</v>
      </c>
      <c r="V37" s="77" t="e">
        <f t="shared" si="26"/>
        <v>#REF!</v>
      </c>
      <c r="W37" s="54" t="e">
        <f>SUM(#REF!)</f>
        <v>#REF!</v>
      </c>
      <c r="X37" s="54" t="e">
        <f>SUM(#REF!)</f>
        <v>#REF!</v>
      </c>
      <c r="Y37" s="54" t="e">
        <f>SUM(#REF!)</f>
        <v>#REF!</v>
      </c>
      <c r="Z37" s="54" t="e">
        <f>SUM(#REF!)</f>
        <v>#REF!</v>
      </c>
      <c r="AA37" s="77" t="e">
        <f>SUM(W37:Z37)</f>
        <v>#REF!</v>
      </c>
      <c r="AB37" s="54" t="e">
        <f>SUM(#REF!)</f>
        <v>#REF!</v>
      </c>
      <c r="AC37" s="54" t="e">
        <f>SUM(#REF!)</f>
        <v>#REF!</v>
      </c>
      <c r="AD37" s="54" t="e">
        <f>SUM(#REF!)</f>
        <v>#REF!</v>
      </c>
      <c r="AE37" s="54" t="e">
        <f>SUM(#REF!)</f>
        <v>#REF!</v>
      </c>
      <c r="AF37" s="77" t="e">
        <f t="shared" si="23"/>
        <v>#REF!</v>
      </c>
      <c r="AG37" s="54" t="e">
        <f>SUM(#REF!)</f>
        <v>#REF!</v>
      </c>
      <c r="AH37" s="54" t="e">
        <f>SUM(#REF!)</f>
        <v>#REF!</v>
      </c>
      <c r="AI37" s="54" t="e">
        <f>SUM(#REF!)</f>
        <v>#REF!</v>
      </c>
      <c r="AJ37" s="54" t="e">
        <f>SUM(#REF!)</f>
        <v>#REF!</v>
      </c>
      <c r="AK37" s="77" t="e">
        <f t="shared" si="24"/>
        <v>#REF!</v>
      </c>
      <c r="AL37" s="54" t="e">
        <f>SUM(#REF!)</f>
        <v>#REF!</v>
      </c>
      <c r="AM37" s="54" t="e">
        <f>SUM(#REF!)</f>
        <v>#REF!</v>
      </c>
      <c r="AN37" s="54" t="e">
        <f>SUM(#REF!)</f>
        <v>#REF!</v>
      </c>
      <c r="AO37" s="54" t="e">
        <f>SUM(#REF!)</f>
        <v>#REF!</v>
      </c>
      <c r="AP37" s="77" t="e">
        <f t="shared" si="25"/>
        <v>#REF!</v>
      </c>
      <c r="AQ37" s="144"/>
      <c r="AR37" s="144"/>
      <c r="AS37" s="144"/>
      <c r="AT37" s="6"/>
      <c r="AU37" s="126">
        <v>217.76</v>
      </c>
      <c r="AV37" s="126">
        <v>217.92</v>
      </c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</row>
    <row r="38" spans="1:652" s="5" customFormat="1" ht="18" customHeight="1" x14ac:dyDescent="0.25">
      <c r="A38" s="8" t="s">
        <v>27</v>
      </c>
      <c r="B38" s="8"/>
      <c r="C38" s="54" t="e">
        <f>SUM(#REF!)</f>
        <v>#REF!</v>
      </c>
      <c r="D38" s="54" t="e">
        <f>SUM(#REF!)</f>
        <v>#REF!</v>
      </c>
      <c r="E38" s="54" t="e">
        <f>SUM(#REF!)</f>
        <v>#REF!</v>
      </c>
      <c r="F38" s="54" t="e">
        <f>SUM(#REF!)</f>
        <v>#REF!</v>
      </c>
      <c r="G38" s="77" t="e">
        <f t="shared" si="11"/>
        <v>#REF!</v>
      </c>
      <c r="H38" s="54" t="e">
        <f>SUM(#REF!)</f>
        <v>#REF!</v>
      </c>
      <c r="I38" s="54" t="e">
        <f>SUM(#REF!)</f>
        <v>#REF!</v>
      </c>
      <c r="J38" s="54" t="e">
        <f>SUM(#REF!)</f>
        <v>#REF!</v>
      </c>
      <c r="K38" s="54" t="e">
        <f>SUM(#REF!)</f>
        <v>#REF!</v>
      </c>
      <c r="L38" s="77" t="e">
        <f t="shared" si="12"/>
        <v>#REF!</v>
      </c>
      <c r="M38" s="54" t="e">
        <f>SUM(#REF!)</f>
        <v>#REF!</v>
      </c>
      <c r="N38" s="54" t="e">
        <f>SUM(#REF!)</f>
        <v>#REF!</v>
      </c>
      <c r="O38" s="54" t="e">
        <f>SUM(#REF!)</f>
        <v>#REF!</v>
      </c>
      <c r="P38" s="54" t="e">
        <f>SUM(#REF!)</f>
        <v>#REF!</v>
      </c>
      <c r="Q38" s="77" t="e">
        <f t="shared" si="20"/>
        <v>#REF!</v>
      </c>
      <c r="R38" s="54" t="e">
        <f>SUM(#REF!)</f>
        <v>#REF!</v>
      </c>
      <c r="S38" s="54" t="e">
        <f>SUM(#REF!)</f>
        <v>#REF!</v>
      </c>
      <c r="T38" s="54" t="e">
        <f>SUM(#REF!)</f>
        <v>#REF!</v>
      </c>
      <c r="U38" s="54" t="e">
        <f>SUM(#REF!)</f>
        <v>#REF!</v>
      </c>
      <c r="V38" s="77" t="e">
        <f t="shared" si="26"/>
        <v>#REF!</v>
      </c>
      <c r="W38" s="54" t="e">
        <f>SUM(#REF!)</f>
        <v>#REF!</v>
      </c>
      <c r="X38" s="54" t="e">
        <f>SUM(#REF!)</f>
        <v>#REF!</v>
      </c>
      <c r="Y38" s="54" t="e">
        <f>SUM(#REF!)</f>
        <v>#REF!</v>
      </c>
      <c r="Z38" s="54" t="e">
        <f>SUM(#REF!)</f>
        <v>#REF!</v>
      </c>
      <c r="AA38" s="77" t="e">
        <f>SUM(W38:Z38)</f>
        <v>#REF!</v>
      </c>
      <c r="AB38" s="54" t="e">
        <f>SUM(#REF!)</f>
        <v>#REF!</v>
      </c>
      <c r="AC38" s="54" t="e">
        <f>SUM(#REF!)</f>
        <v>#REF!</v>
      </c>
      <c r="AD38" s="54" t="e">
        <f>SUM(#REF!)</f>
        <v>#REF!</v>
      </c>
      <c r="AE38" s="54" t="e">
        <f>SUM(#REF!)</f>
        <v>#REF!</v>
      </c>
      <c r="AF38" s="77" t="e">
        <f t="shared" si="23"/>
        <v>#REF!</v>
      </c>
      <c r="AG38" s="54" t="e">
        <f>SUM(#REF!)</f>
        <v>#REF!</v>
      </c>
      <c r="AH38" s="54" t="e">
        <f>SUM(#REF!)</f>
        <v>#REF!</v>
      </c>
      <c r="AI38" s="54" t="e">
        <f>SUM(#REF!)</f>
        <v>#REF!</v>
      </c>
      <c r="AJ38" s="54" t="e">
        <f>SUM(#REF!)</f>
        <v>#REF!</v>
      </c>
      <c r="AK38" s="77" t="e">
        <f t="shared" si="24"/>
        <v>#REF!</v>
      </c>
      <c r="AL38" s="54" t="e">
        <f>SUM(#REF!)</f>
        <v>#REF!</v>
      </c>
      <c r="AM38" s="54" t="e">
        <f>SUM(#REF!)</f>
        <v>#REF!</v>
      </c>
      <c r="AN38" s="54" t="e">
        <f>SUM(#REF!)</f>
        <v>#REF!</v>
      </c>
      <c r="AO38" s="54" t="e">
        <f>SUM(#REF!)</f>
        <v>#REF!</v>
      </c>
      <c r="AP38" s="77" t="e">
        <f t="shared" si="25"/>
        <v>#REF!</v>
      </c>
      <c r="AQ38" s="144"/>
      <c r="AR38" s="144"/>
      <c r="AS38" s="144"/>
      <c r="AT38" s="6"/>
      <c r="AU38" s="126">
        <v>663</v>
      </c>
      <c r="AV38" s="126">
        <v>642.15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49" t="e">
        <f>#REF!+#REF!</f>
        <v>#REF!</v>
      </c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YB38" s="5">
        <f>154.05</f>
        <v>154.05000000000001</v>
      </c>
    </row>
    <row r="39" spans="1:652" s="18" customFormat="1" ht="18" customHeight="1" x14ac:dyDescent="0.25">
      <c r="A39" s="14"/>
      <c r="B39" s="27"/>
      <c r="C39" s="54" t="e">
        <f>SUM(#REF!)</f>
        <v>#REF!</v>
      </c>
      <c r="D39" s="54" t="e">
        <f>SUM(#REF!)</f>
        <v>#REF!</v>
      </c>
      <c r="E39" s="54" t="e">
        <f>SUM(#REF!)</f>
        <v>#REF!</v>
      </c>
      <c r="F39" s="54" t="e">
        <f>SUM(#REF!)</f>
        <v>#REF!</v>
      </c>
      <c r="G39" s="77" t="e">
        <f t="shared" si="11"/>
        <v>#REF!</v>
      </c>
      <c r="H39" s="54" t="e">
        <f>SUM(#REF!)</f>
        <v>#REF!</v>
      </c>
      <c r="I39" s="54" t="e">
        <f>SUM(#REF!)</f>
        <v>#REF!</v>
      </c>
      <c r="J39" s="54" t="e">
        <f>SUM(#REF!)</f>
        <v>#REF!</v>
      </c>
      <c r="K39" s="54" t="e">
        <f>SUM(#REF!)</f>
        <v>#REF!</v>
      </c>
      <c r="L39" s="77" t="e">
        <f>SUM(H39:K39)</f>
        <v>#REF!</v>
      </c>
      <c r="M39" s="54" t="e">
        <f>SUM(#REF!)</f>
        <v>#REF!</v>
      </c>
      <c r="N39" s="54" t="e">
        <f>SUM(#REF!)</f>
        <v>#REF!</v>
      </c>
      <c r="O39" s="54" t="e">
        <f>SUM(#REF!)</f>
        <v>#REF!</v>
      </c>
      <c r="P39" s="54" t="e">
        <f>SUM(#REF!)</f>
        <v>#REF!</v>
      </c>
      <c r="Q39" s="77" t="e">
        <f t="shared" si="20"/>
        <v>#REF!</v>
      </c>
      <c r="R39" s="54" t="e">
        <f>SUM(#REF!)</f>
        <v>#REF!</v>
      </c>
      <c r="S39" s="54" t="e">
        <f>SUM(#REF!)</f>
        <v>#REF!</v>
      </c>
      <c r="T39" s="54" t="e">
        <f>SUM(#REF!)</f>
        <v>#REF!</v>
      </c>
      <c r="U39" s="54" t="e">
        <f>SUM(#REF!)</f>
        <v>#REF!</v>
      </c>
      <c r="V39" s="77" t="e">
        <f t="shared" si="26"/>
        <v>#REF!</v>
      </c>
      <c r="W39" s="54" t="e">
        <f>SUM(#REF!)</f>
        <v>#REF!</v>
      </c>
      <c r="X39" s="54" t="e">
        <f>SUM(#REF!)</f>
        <v>#REF!</v>
      </c>
      <c r="Y39" s="54" t="e">
        <f>SUM(#REF!)</f>
        <v>#REF!</v>
      </c>
      <c r="Z39" s="63" t="e">
        <f>SUM(#REF!)</f>
        <v>#REF!</v>
      </c>
      <c r="AA39" s="86" t="e">
        <f t="shared" si="27"/>
        <v>#REF!</v>
      </c>
      <c r="AB39" s="54" t="e">
        <f>SUM(#REF!)</f>
        <v>#REF!</v>
      </c>
      <c r="AC39" s="54" t="e">
        <f>SUM(#REF!)</f>
        <v>#REF!</v>
      </c>
      <c r="AD39" s="54" t="e">
        <f>SUM(#REF!)</f>
        <v>#REF!</v>
      </c>
      <c r="AE39" s="54" t="e">
        <f>SUM(#REF!)</f>
        <v>#REF!</v>
      </c>
      <c r="AF39" s="77" t="e">
        <f t="shared" si="23"/>
        <v>#REF!</v>
      </c>
      <c r="AG39" s="54" t="e">
        <f>SUM(#REF!)</f>
        <v>#REF!</v>
      </c>
      <c r="AH39" s="54" t="e">
        <f>SUM(#REF!)</f>
        <v>#REF!</v>
      </c>
      <c r="AI39" s="54" t="e">
        <f>SUM(#REF!)</f>
        <v>#REF!</v>
      </c>
      <c r="AJ39" s="54" t="e">
        <f>SUM(#REF!)</f>
        <v>#REF!</v>
      </c>
      <c r="AK39" s="77" t="e">
        <f t="shared" si="24"/>
        <v>#REF!</v>
      </c>
      <c r="AL39" s="54" t="e">
        <f>SUM(#REF!)</f>
        <v>#REF!</v>
      </c>
      <c r="AM39" s="54" t="e">
        <f>SUM(#REF!)</f>
        <v>#REF!</v>
      </c>
      <c r="AN39" s="54" t="e">
        <f>SUM(#REF!)</f>
        <v>#REF!</v>
      </c>
      <c r="AO39" s="54" t="e">
        <f>SUM(#REF!)</f>
        <v>#REF!</v>
      </c>
      <c r="AP39" s="77" t="e">
        <f t="shared" si="25"/>
        <v>#REF!</v>
      </c>
      <c r="AQ39" s="144"/>
      <c r="AR39" s="144"/>
      <c r="AS39" s="144"/>
      <c r="AT39" s="7"/>
      <c r="AU39" s="126">
        <v>0</v>
      </c>
      <c r="AV39" s="126"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1:652" s="5" customFormat="1" ht="18" customHeight="1" thickBot="1" x14ac:dyDescent="0.3">
      <c r="A40" s="8"/>
      <c r="B40" s="8"/>
      <c r="C40" s="54" t="e">
        <f>SUM(#REF!)</f>
        <v>#REF!</v>
      </c>
      <c r="D40" s="54" t="e">
        <f>SUM(#REF!)</f>
        <v>#REF!</v>
      </c>
      <c r="E40" s="54" t="e">
        <f>SUM(#REF!)</f>
        <v>#REF!</v>
      </c>
      <c r="F40" s="54" t="e">
        <f>SUM(#REF!)</f>
        <v>#REF!</v>
      </c>
      <c r="G40" s="77" t="e">
        <f t="shared" si="11"/>
        <v>#REF!</v>
      </c>
      <c r="H40" s="54" t="e">
        <f>SUM(#REF!)</f>
        <v>#REF!</v>
      </c>
      <c r="I40" s="54" t="e">
        <f>SUM(#REF!)</f>
        <v>#REF!</v>
      </c>
      <c r="J40" s="54" t="e">
        <f>SUM(#REF!)</f>
        <v>#REF!</v>
      </c>
      <c r="K40" s="54" t="e">
        <f>SUM(#REF!)</f>
        <v>#REF!</v>
      </c>
      <c r="L40" s="77" t="e">
        <f t="shared" si="12"/>
        <v>#REF!</v>
      </c>
      <c r="M40" s="54" t="e">
        <f>SUM(#REF!)</f>
        <v>#REF!</v>
      </c>
      <c r="N40" s="54" t="e">
        <f>SUM(#REF!)</f>
        <v>#REF!</v>
      </c>
      <c r="O40" s="54" t="e">
        <f>SUM(#REF!)</f>
        <v>#REF!</v>
      </c>
      <c r="P40" s="54" t="e">
        <f>SUM(#REF!)</f>
        <v>#REF!</v>
      </c>
      <c r="Q40" s="77" t="e">
        <f t="shared" si="20"/>
        <v>#REF!</v>
      </c>
      <c r="R40" s="54" t="e">
        <f>SUM(#REF!)</f>
        <v>#REF!</v>
      </c>
      <c r="S40" s="54" t="e">
        <f>SUM(#REF!)</f>
        <v>#REF!</v>
      </c>
      <c r="T40" s="54" t="e">
        <f>SUM(#REF!)</f>
        <v>#REF!</v>
      </c>
      <c r="U40" s="54" t="e">
        <f>SUM(#REF!)</f>
        <v>#REF!</v>
      </c>
      <c r="V40" s="77" t="e">
        <f t="shared" si="26"/>
        <v>#REF!</v>
      </c>
      <c r="W40" s="54" t="e">
        <f>SUM(#REF!)</f>
        <v>#REF!</v>
      </c>
      <c r="X40" s="54" t="e">
        <f>SUM(#REF!)</f>
        <v>#REF!</v>
      </c>
      <c r="Y40" s="54" t="e">
        <f>SUM(#REF!)</f>
        <v>#REF!</v>
      </c>
      <c r="Z40" s="54" t="e">
        <f>SUM(#REF!)</f>
        <v>#REF!</v>
      </c>
      <c r="AA40" s="77" t="e">
        <f t="shared" si="27"/>
        <v>#REF!</v>
      </c>
      <c r="AB40" s="54" t="e">
        <f>SUM(#REF!)</f>
        <v>#REF!</v>
      </c>
      <c r="AC40" s="54" t="e">
        <f>SUM(#REF!)</f>
        <v>#REF!</v>
      </c>
      <c r="AD40" s="54" t="e">
        <f>SUM(#REF!)</f>
        <v>#REF!</v>
      </c>
      <c r="AE40" s="54" t="e">
        <f>SUM(#REF!)</f>
        <v>#REF!</v>
      </c>
      <c r="AF40" s="77" t="e">
        <f t="shared" si="23"/>
        <v>#REF!</v>
      </c>
      <c r="AG40" s="54" t="e">
        <f>SUM(#REF!)</f>
        <v>#REF!</v>
      </c>
      <c r="AH40" s="54" t="e">
        <f>SUM(#REF!)</f>
        <v>#REF!</v>
      </c>
      <c r="AI40" s="54" t="e">
        <f>SUM(#REF!)</f>
        <v>#REF!</v>
      </c>
      <c r="AJ40" s="54" t="e">
        <f>SUM(#REF!)</f>
        <v>#REF!</v>
      </c>
      <c r="AK40" s="77" t="e">
        <f t="shared" si="24"/>
        <v>#REF!</v>
      </c>
      <c r="AL40" s="54" t="e">
        <f>SUM(#REF!)</f>
        <v>#REF!</v>
      </c>
      <c r="AM40" s="54" t="e">
        <f>SUM(#REF!)</f>
        <v>#REF!</v>
      </c>
      <c r="AN40" s="54" t="e">
        <f>SUM(#REF!)</f>
        <v>#REF!</v>
      </c>
      <c r="AO40" s="54" t="e">
        <f>SUM(#REF!)</f>
        <v>#REF!</v>
      </c>
      <c r="AP40" s="77" t="e">
        <f t="shared" si="25"/>
        <v>#REF!</v>
      </c>
      <c r="AQ40" s="144"/>
      <c r="AR40" s="144"/>
      <c r="AS40" s="144"/>
      <c r="AT40" s="6"/>
      <c r="AU40" s="126">
        <v>0</v>
      </c>
      <c r="AV40" s="126">
        <v>0</v>
      </c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652" s="70" customFormat="1" ht="18" customHeight="1" thickTop="1" thickBot="1" x14ac:dyDescent="0.3">
      <c r="A41" s="55" t="s">
        <v>68</v>
      </c>
      <c r="B41" s="55"/>
      <c r="C41" s="56" t="e">
        <f>SUM(C28:C40)</f>
        <v>#REF!</v>
      </c>
      <c r="D41" s="56" t="e">
        <f t="shared" ref="D41:L41" si="28">SUM(D28:D40)</f>
        <v>#REF!</v>
      </c>
      <c r="E41" s="56" t="e">
        <f t="shared" si="28"/>
        <v>#REF!</v>
      </c>
      <c r="F41" s="56" t="e">
        <f>SUM(#REF!)</f>
        <v>#REF!</v>
      </c>
      <c r="G41" s="79" t="e">
        <f t="shared" si="28"/>
        <v>#REF!</v>
      </c>
      <c r="H41" s="56" t="e">
        <f t="shared" si="28"/>
        <v>#REF!</v>
      </c>
      <c r="I41" s="56" t="e">
        <f t="shared" si="28"/>
        <v>#REF!</v>
      </c>
      <c r="J41" s="56" t="e">
        <f t="shared" si="28"/>
        <v>#REF!</v>
      </c>
      <c r="K41" s="56" t="e">
        <f t="shared" si="28"/>
        <v>#REF!</v>
      </c>
      <c r="L41" s="79" t="e">
        <f t="shared" si="28"/>
        <v>#REF!</v>
      </c>
      <c r="M41" s="56" t="e">
        <f t="shared" ref="M41:V41" si="29">SUM(M28:M40)</f>
        <v>#REF!</v>
      </c>
      <c r="N41" s="56" t="e">
        <f t="shared" si="29"/>
        <v>#REF!</v>
      </c>
      <c r="O41" s="56" t="e">
        <f t="shared" si="29"/>
        <v>#REF!</v>
      </c>
      <c r="P41" s="56" t="e">
        <f t="shared" si="29"/>
        <v>#REF!</v>
      </c>
      <c r="Q41" s="79" t="e">
        <f t="shared" si="29"/>
        <v>#REF!</v>
      </c>
      <c r="R41" s="56" t="e">
        <f t="shared" si="29"/>
        <v>#REF!</v>
      </c>
      <c r="S41" s="56" t="e">
        <f t="shared" si="29"/>
        <v>#REF!</v>
      </c>
      <c r="T41" s="56" t="e">
        <f t="shared" si="29"/>
        <v>#REF!</v>
      </c>
      <c r="U41" s="56" t="e">
        <f t="shared" si="29"/>
        <v>#REF!</v>
      </c>
      <c r="V41" s="79" t="e">
        <f t="shared" si="29"/>
        <v>#REF!</v>
      </c>
      <c r="W41" s="56" t="e">
        <f t="shared" ref="W41:AP41" si="30">SUM(W28:W40)</f>
        <v>#REF!</v>
      </c>
      <c r="X41" s="56" t="e">
        <f t="shared" si="30"/>
        <v>#REF!</v>
      </c>
      <c r="Y41" s="56" t="e">
        <f t="shared" si="30"/>
        <v>#REF!</v>
      </c>
      <c r="Z41" s="56" t="e">
        <f t="shared" si="30"/>
        <v>#REF!</v>
      </c>
      <c r="AA41" s="79" t="e">
        <f t="shared" si="30"/>
        <v>#REF!</v>
      </c>
      <c r="AB41" s="56" t="e">
        <f t="shared" si="30"/>
        <v>#REF!</v>
      </c>
      <c r="AC41" s="56" t="e">
        <f t="shared" si="30"/>
        <v>#REF!</v>
      </c>
      <c r="AD41" s="56" t="e">
        <f t="shared" si="30"/>
        <v>#REF!</v>
      </c>
      <c r="AE41" s="56" t="e">
        <f t="shared" si="30"/>
        <v>#REF!</v>
      </c>
      <c r="AF41" s="79" t="e">
        <f t="shared" si="30"/>
        <v>#REF!</v>
      </c>
      <c r="AG41" s="56" t="e">
        <f t="shared" si="30"/>
        <v>#REF!</v>
      </c>
      <c r="AH41" s="56" t="e">
        <f t="shared" si="30"/>
        <v>#REF!</v>
      </c>
      <c r="AI41" s="56" t="e">
        <f t="shared" si="30"/>
        <v>#REF!</v>
      </c>
      <c r="AJ41" s="56" t="e">
        <f t="shared" si="30"/>
        <v>#REF!</v>
      </c>
      <c r="AK41" s="79" t="e">
        <f t="shared" si="30"/>
        <v>#REF!</v>
      </c>
      <c r="AL41" s="56" t="e">
        <f t="shared" si="30"/>
        <v>#REF!</v>
      </c>
      <c r="AM41" s="56" t="e">
        <f t="shared" si="30"/>
        <v>#REF!</v>
      </c>
      <c r="AN41" s="56" t="e">
        <f t="shared" si="30"/>
        <v>#REF!</v>
      </c>
      <c r="AO41" s="56" t="e">
        <f t="shared" si="30"/>
        <v>#REF!</v>
      </c>
      <c r="AP41" s="79" t="e">
        <f t="shared" si="30"/>
        <v>#REF!</v>
      </c>
      <c r="AQ41" s="149"/>
      <c r="AR41" s="149"/>
      <c r="AS41" s="149"/>
      <c r="AT41" s="17"/>
      <c r="AU41" s="128">
        <v>24496.959999999995</v>
      </c>
      <c r="AV41" s="128">
        <v>26480.89</v>
      </c>
      <c r="AW41" s="17" t="s">
        <v>87</v>
      </c>
      <c r="AX41" s="17"/>
      <c r="AY41" s="17"/>
      <c r="AZ41" s="17"/>
      <c r="BA41" s="17"/>
      <c r="BB41" s="17">
        <f t="shared" ref="BB41:DJ41" si="31">SUM(BB17:BB40)</f>
        <v>0</v>
      </c>
      <c r="BC41" s="17">
        <f t="shared" si="31"/>
        <v>0</v>
      </c>
      <c r="BD41" s="17">
        <f t="shared" si="31"/>
        <v>0</v>
      </c>
      <c r="BE41" s="17">
        <f t="shared" si="31"/>
        <v>0</v>
      </c>
      <c r="BF41" s="17">
        <f t="shared" si="31"/>
        <v>0</v>
      </c>
      <c r="BG41" s="17">
        <f t="shared" si="31"/>
        <v>0</v>
      </c>
      <c r="BH41" s="17">
        <f t="shared" si="31"/>
        <v>0</v>
      </c>
      <c r="BI41" s="17">
        <f t="shared" si="31"/>
        <v>0</v>
      </c>
      <c r="BJ41" s="17">
        <f t="shared" si="31"/>
        <v>0</v>
      </c>
      <c r="BK41" s="17">
        <f t="shared" si="31"/>
        <v>0</v>
      </c>
      <c r="BL41" s="17">
        <f t="shared" si="31"/>
        <v>0</v>
      </c>
      <c r="BM41" s="17">
        <f t="shared" si="31"/>
        <v>0</v>
      </c>
      <c r="BN41" s="17">
        <f t="shared" si="31"/>
        <v>0</v>
      </c>
      <c r="BO41" s="17">
        <f t="shared" si="31"/>
        <v>0</v>
      </c>
      <c r="BP41" s="17">
        <f t="shared" si="31"/>
        <v>0</v>
      </c>
      <c r="BQ41" s="17">
        <f t="shared" si="31"/>
        <v>0</v>
      </c>
      <c r="BR41" s="17">
        <f t="shared" si="31"/>
        <v>0</v>
      </c>
      <c r="BS41" s="17">
        <f t="shared" si="31"/>
        <v>0</v>
      </c>
      <c r="BT41" s="17">
        <f t="shared" si="31"/>
        <v>0</v>
      </c>
      <c r="BU41" s="17">
        <f t="shared" si="31"/>
        <v>0</v>
      </c>
      <c r="BV41" s="17">
        <f t="shared" si="31"/>
        <v>0</v>
      </c>
      <c r="BW41" s="17">
        <f t="shared" si="31"/>
        <v>0</v>
      </c>
      <c r="BX41" s="17">
        <f t="shared" si="31"/>
        <v>0</v>
      </c>
      <c r="BY41" s="17">
        <f t="shared" si="31"/>
        <v>0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0</v>
      </c>
      <c r="CF41" s="17">
        <f t="shared" si="31"/>
        <v>0</v>
      </c>
      <c r="CG41" s="17">
        <f t="shared" si="31"/>
        <v>0</v>
      </c>
      <c r="CH41" s="17">
        <f t="shared" si="31"/>
        <v>0</v>
      </c>
      <c r="CI41" s="17">
        <f t="shared" si="31"/>
        <v>0</v>
      </c>
      <c r="CJ41" s="17">
        <f t="shared" si="31"/>
        <v>0</v>
      </c>
      <c r="CK41" s="17">
        <f t="shared" si="31"/>
        <v>0</v>
      </c>
      <c r="CL41" s="17">
        <f t="shared" si="31"/>
        <v>0</v>
      </c>
      <c r="CM41" s="17">
        <f t="shared" si="31"/>
        <v>0</v>
      </c>
      <c r="CN41" s="17">
        <f t="shared" si="31"/>
        <v>0</v>
      </c>
      <c r="CO41" s="17">
        <f t="shared" si="31"/>
        <v>0</v>
      </c>
      <c r="CP41" s="17">
        <f t="shared" si="31"/>
        <v>0</v>
      </c>
      <c r="CQ41" s="17">
        <f t="shared" si="31"/>
        <v>0</v>
      </c>
      <c r="CR41" s="17">
        <f t="shared" si="31"/>
        <v>0</v>
      </c>
      <c r="CS41" s="17">
        <f t="shared" si="31"/>
        <v>0</v>
      </c>
      <c r="CT41" s="17">
        <f t="shared" si="31"/>
        <v>0</v>
      </c>
      <c r="CU41" s="17">
        <f t="shared" si="31"/>
        <v>0</v>
      </c>
      <c r="CV41" s="17" t="e">
        <f t="shared" si="31"/>
        <v>#REF!</v>
      </c>
      <c r="CW41" s="17">
        <f t="shared" si="31"/>
        <v>0</v>
      </c>
      <c r="CX41" s="17">
        <f t="shared" si="31"/>
        <v>0</v>
      </c>
      <c r="CY41" s="17">
        <f t="shared" si="31"/>
        <v>0</v>
      </c>
      <c r="CZ41" s="17">
        <f t="shared" si="31"/>
        <v>0</v>
      </c>
      <c r="DA41" s="17">
        <f t="shared" si="31"/>
        <v>0</v>
      </c>
      <c r="DB41" s="17">
        <f t="shared" si="31"/>
        <v>0</v>
      </c>
      <c r="DC41" s="17">
        <f t="shared" si="31"/>
        <v>0</v>
      </c>
      <c r="DD41" s="17">
        <f t="shared" si="31"/>
        <v>853.73</v>
      </c>
      <c r="DE41" s="17">
        <f t="shared" si="31"/>
        <v>0</v>
      </c>
      <c r="DF41" s="17">
        <f t="shared" si="31"/>
        <v>0</v>
      </c>
      <c r="DG41" s="17">
        <f t="shared" si="31"/>
        <v>0</v>
      </c>
      <c r="DH41" s="17">
        <f t="shared" si="31"/>
        <v>0</v>
      </c>
      <c r="DI41" s="17">
        <f t="shared" si="31"/>
        <v>0</v>
      </c>
      <c r="DJ41" s="17">
        <f t="shared" si="31"/>
        <v>0</v>
      </c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652" s="76" customFormat="1" ht="18" customHeight="1" thickTop="1" thickBot="1" x14ac:dyDescent="0.3">
      <c r="A42" s="60" t="s">
        <v>29</v>
      </c>
      <c r="B42" s="75"/>
      <c r="C42" s="71" t="e">
        <f>C16-C27-C41</f>
        <v>#REF!</v>
      </c>
      <c r="D42" s="71" t="e">
        <f t="shared" ref="D42:AP42" si="32">D16-D27-D41</f>
        <v>#REF!</v>
      </c>
      <c r="E42" s="71" t="e">
        <f t="shared" si="32"/>
        <v>#REF!</v>
      </c>
      <c r="F42" s="71" t="e">
        <f>SUM(#REF!)</f>
        <v>#REF!</v>
      </c>
      <c r="G42" s="80" t="e">
        <f t="shared" si="32"/>
        <v>#REF!</v>
      </c>
      <c r="H42" s="71" t="e">
        <f t="shared" si="32"/>
        <v>#REF!</v>
      </c>
      <c r="I42" s="71" t="e">
        <f t="shared" si="32"/>
        <v>#REF!</v>
      </c>
      <c r="J42" s="71" t="e">
        <f t="shared" si="32"/>
        <v>#REF!</v>
      </c>
      <c r="K42" s="71" t="e">
        <f t="shared" si="32"/>
        <v>#REF!</v>
      </c>
      <c r="L42" s="80" t="e">
        <f t="shared" si="32"/>
        <v>#REF!</v>
      </c>
      <c r="M42" s="71" t="e">
        <f t="shared" si="32"/>
        <v>#REF!</v>
      </c>
      <c r="N42" s="71" t="e">
        <f t="shared" si="32"/>
        <v>#REF!</v>
      </c>
      <c r="O42" s="71" t="e">
        <f t="shared" si="32"/>
        <v>#REF!</v>
      </c>
      <c r="P42" s="71" t="e">
        <f t="shared" si="32"/>
        <v>#REF!</v>
      </c>
      <c r="Q42" s="80" t="e">
        <f t="shared" si="32"/>
        <v>#REF!</v>
      </c>
      <c r="R42" s="71" t="e">
        <f t="shared" si="32"/>
        <v>#REF!</v>
      </c>
      <c r="S42" s="71" t="e">
        <f t="shared" si="32"/>
        <v>#REF!</v>
      </c>
      <c r="T42" s="71" t="e">
        <f t="shared" si="32"/>
        <v>#REF!</v>
      </c>
      <c r="U42" s="71" t="e">
        <f t="shared" si="32"/>
        <v>#REF!</v>
      </c>
      <c r="V42" s="80" t="e">
        <f t="shared" si="32"/>
        <v>#REF!</v>
      </c>
      <c r="W42" s="71" t="e">
        <f t="shared" si="32"/>
        <v>#REF!</v>
      </c>
      <c r="X42" s="71" t="e">
        <f t="shared" si="32"/>
        <v>#REF!</v>
      </c>
      <c r="Y42" s="71" t="e">
        <f t="shared" si="32"/>
        <v>#REF!</v>
      </c>
      <c r="Z42" s="71" t="e">
        <f t="shared" si="32"/>
        <v>#REF!</v>
      </c>
      <c r="AA42" s="80" t="e">
        <f t="shared" si="32"/>
        <v>#REF!</v>
      </c>
      <c r="AB42" s="71" t="e">
        <f t="shared" si="32"/>
        <v>#REF!</v>
      </c>
      <c r="AC42" s="71" t="e">
        <f t="shared" si="32"/>
        <v>#REF!</v>
      </c>
      <c r="AD42" s="71" t="e">
        <f t="shared" si="32"/>
        <v>#REF!</v>
      </c>
      <c r="AE42" s="71" t="e">
        <f t="shared" si="32"/>
        <v>#REF!</v>
      </c>
      <c r="AF42" s="80" t="e">
        <f t="shared" si="32"/>
        <v>#REF!</v>
      </c>
      <c r="AG42" s="71" t="e">
        <f t="shared" si="32"/>
        <v>#REF!</v>
      </c>
      <c r="AH42" s="71" t="e">
        <f t="shared" si="32"/>
        <v>#REF!</v>
      </c>
      <c r="AI42" s="71" t="e">
        <f t="shared" si="32"/>
        <v>#REF!</v>
      </c>
      <c r="AJ42" s="71" t="e">
        <f t="shared" si="32"/>
        <v>#REF!</v>
      </c>
      <c r="AK42" s="80" t="e">
        <f t="shared" si="32"/>
        <v>#REF!</v>
      </c>
      <c r="AL42" s="71" t="e">
        <f t="shared" si="32"/>
        <v>#REF!</v>
      </c>
      <c r="AM42" s="71" t="e">
        <f t="shared" si="32"/>
        <v>#REF!</v>
      </c>
      <c r="AN42" s="71" t="e">
        <f t="shared" si="32"/>
        <v>#REF!</v>
      </c>
      <c r="AO42" s="71" t="e">
        <f t="shared" si="32"/>
        <v>#REF!</v>
      </c>
      <c r="AP42" s="80" t="e">
        <f t="shared" si="32"/>
        <v>#REF!</v>
      </c>
      <c r="AQ42" s="150"/>
      <c r="AR42" s="150"/>
      <c r="AS42" s="150"/>
      <c r="AT42" s="57"/>
      <c r="AU42" s="129">
        <v>-27087.107999999997</v>
      </c>
      <c r="AV42" s="129">
        <v>-9164.7400000000052</v>
      </c>
      <c r="AW42" s="57"/>
      <c r="AX42" s="57"/>
      <c r="AY42" s="57"/>
      <c r="AZ42" s="57"/>
      <c r="BA42" s="57"/>
      <c r="BB42" s="57">
        <f t="shared" ref="BB42:DJ42" si="33">BB16-BB41</f>
        <v>0</v>
      </c>
      <c r="BC42" s="57">
        <f t="shared" si="33"/>
        <v>0</v>
      </c>
      <c r="BD42" s="57">
        <f t="shared" si="33"/>
        <v>0</v>
      </c>
      <c r="BE42" s="57">
        <f t="shared" si="33"/>
        <v>0</v>
      </c>
      <c r="BF42" s="57">
        <f t="shared" si="33"/>
        <v>0</v>
      </c>
      <c r="BG42" s="57">
        <f t="shared" si="33"/>
        <v>0</v>
      </c>
      <c r="BH42" s="57">
        <f t="shared" si="33"/>
        <v>0</v>
      </c>
      <c r="BI42" s="57">
        <f t="shared" si="33"/>
        <v>0</v>
      </c>
      <c r="BJ42" s="57">
        <f t="shared" si="33"/>
        <v>0</v>
      </c>
      <c r="BK42" s="57">
        <f t="shared" si="33"/>
        <v>0</v>
      </c>
      <c r="BL42" s="57">
        <f t="shared" si="33"/>
        <v>0</v>
      </c>
      <c r="BM42" s="57">
        <f t="shared" si="33"/>
        <v>0</v>
      </c>
      <c r="BN42" s="57">
        <f t="shared" si="33"/>
        <v>0</v>
      </c>
      <c r="BO42" s="57">
        <f t="shared" si="33"/>
        <v>0</v>
      </c>
      <c r="BP42" s="57">
        <f t="shared" si="33"/>
        <v>0</v>
      </c>
      <c r="BQ42" s="57">
        <f t="shared" si="33"/>
        <v>0</v>
      </c>
      <c r="BR42" s="57">
        <f t="shared" si="33"/>
        <v>0</v>
      </c>
      <c r="BS42" s="57">
        <f t="shared" si="33"/>
        <v>0</v>
      </c>
      <c r="BT42" s="57">
        <f t="shared" si="33"/>
        <v>0</v>
      </c>
      <c r="BU42" s="57">
        <f t="shared" si="33"/>
        <v>0</v>
      </c>
      <c r="BV42" s="57">
        <f t="shared" si="33"/>
        <v>0</v>
      </c>
      <c r="BW42" s="57">
        <f t="shared" si="33"/>
        <v>0</v>
      </c>
      <c r="BX42" s="57">
        <f t="shared" si="33"/>
        <v>0</v>
      </c>
      <c r="BY42" s="57">
        <f t="shared" si="33"/>
        <v>0</v>
      </c>
      <c r="BZ42" s="57">
        <f t="shared" si="33"/>
        <v>0</v>
      </c>
      <c r="CA42" s="57">
        <f t="shared" si="33"/>
        <v>0</v>
      </c>
      <c r="CB42" s="57">
        <f t="shared" si="33"/>
        <v>0</v>
      </c>
      <c r="CC42" s="57">
        <f t="shared" si="33"/>
        <v>0</v>
      </c>
      <c r="CD42" s="57">
        <f t="shared" si="33"/>
        <v>0</v>
      </c>
      <c r="CE42" s="57">
        <f t="shared" si="33"/>
        <v>0</v>
      </c>
      <c r="CF42" s="57">
        <f t="shared" si="33"/>
        <v>0</v>
      </c>
      <c r="CG42" s="57">
        <f t="shared" si="33"/>
        <v>0</v>
      </c>
      <c r="CH42" s="57">
        <f t="shared" si="33"/>
        <v>0</v>
      </c>
      <c r="CI42" s="57">
        <f t="shared" si="33"/>
        <v>0</v>
      </c>
      <c r="CJ42" s="57">
        <f t="shared" si="33"/>
        <v>0</v>
      </c>
      <c r="CK42" s="57">
        <f t="shared" si="33"/>
        <v>0</v>
      </c>
      <c r="CL42" s="57">
        <f t="shared" si="33"/>
        <v>0</v>
      </c>
      <c r="CM42" s="57">
        <f t="shared" si="33"/>
        <v>0</v>
      </c>
      <c r="CN42" s="57">
        <f t="shared" si="33"/>
        <v>0</v>
      </c>
      <c r="CO42" s="57">
        <f t="shared" si="33"/>
        <v>0</v>
      </c>
      <c r="CP42" s="57">
        <f t="shared" si="33"/>
        <v>0</v>
      </c>
      <c r="CQ42" s="57">
        <f t="shared" si="33"/>
        <v>0</v>
      </c>
      <c r="CR42" s="57">
        <f t="shared" si="33"/>
        <v>0</v>
      </c>
      <c r="CS42" s="57">
        <f t="shared" si="33"/>
        <v>0</v>
      </c>
      <c r="CT42" s="57">
        <f t="shared" si="33"/>
        <v>0</v>
      </c>
      <c r="CU42" s="57">
        <f t="shared" si="33"/>
        <v>0</v>
      </c>
      <c r="CV42" s="57" t="e">
        <f t="shared" si="33"/>
        <v>#REF!</v>
      </c>
      <c r="CW42" s="57">
        <f t="shared" si="33"/>
        <v>0</v>
      </c>
      <c r="CX42" s="57">
        <f t="shared" si="33"/>
        <v>0</v>
      </c>
      <c r="CY42" s="57">
        <f t="shared" si="33"/>
        <v>0</v>
      </c>
      <c r="CZ42" s="57">
        <f t="shared" si="33"/>
        <v>0</v>
      </c>
      <c r="DA42" s="57">
        <f t="shared" si="33"/>
        <v>0</v>
      </c>
      <c r="DB42" s="57">
        <f t="shared" si="33"/>
        <v>0</v>
      </c>
      <c r="DC42" s="57">
        <f t="shared" si="33"/>
        <v>0</v>
      </c>
      <c r="DD42" s="57">
        <f t="shared" si="33"/>
        <v>-795.49</v>
      </c>
      <c r="DE42" s="57">
        <f t="shared" si="33"/>
        <v>0</v>
      </c>
      <c r="DF42" s="57">
        <f t="shared" si="33"/>
        <v>0</v>
      </c>
      <c r="DG42" s="57">
        <f t="shared" si="33"/>
        <v>0</v>
      </c>
      <c r="DH42" s="57">
        <f t="shared" si="33"/>
        <v>0</v>
      </c>
      <c r="DI42" s="57">
        <f t="shared" si="33"/>
        <v>0</v>
      </c>
      <c r="DJ42" s="57">
        <f t="shared" si="33"/>
        <v>0</v>
      </c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</row>
    <row r="43" spans="1:652" s="5" customFormat="1" ht="18" customHeight="1" thickTop="1" x14ac:dyDescent="0.25">
      <c r="A43" s="8" t="s">
        <v>65</v>
      </c>
      <c r="C43" s="54" t="e">
        <f>SUM(#REF!)</f>
        <v>#REF!</v>
      </c>
      <c r="D43" s="54" t="e">
        <f>SUM(#REF!)</f>
        <v>#REF!</v>
      </c>
      <c r="E43" s="54" t="e">
        <f>SUM(#REF!)</f>
        <v>#REF!</v>
      </c>
      <c r="F43" s="54" t="e">
        <f>SUM(#REF!)</f>
        <v>#REF!</v>
      </c>
      <c r="G43" s="77" t="e">
        <f>SUM(C43:F43)</f>
        <v>#REF!</v>
      </c>
      <c r="H43" s="54" t="e">
        <f>SUM(#REF!)</f>
        <v>#REF!</v>
      </c>
      <c r="I43" s="54" t="e">
        <f>SUM(#REF!)</f>
        <v>#REF!</v>
      </c>
      <c r="J43" s="54" t="e">
        <f>SUM(#REF!)</f>
        <v>#REF!</v>
      </c>
      <c r="K43" s="54" t="e">
        <f>SUM(#REF!)</f>
        <v>#REF!</v>
      </c>
      <c r="L43" s="77" t="e">
        <f>SUM(H43:K43)</f>
        <v>#REF!</v>
      </c>
      <c r="M43" s="54" t="e">
        <f>SUM(#REF!)</f>
        <v>#REF!</v>
      </c>
      <c r="N43" s="54" t="e">
        <f>SUM(#REF!)</f>
        <v>#REF!</v>
      </c>
      <c r="O43" s="54" t="e">
        <f>SUM(#REF!)</f>
        <v>#REF!</v>
      </c>
      <c r="P43" s="54" t="e">
        <f>SUM(#REF!)</f>
        <v>#REF!</v>
      </c>
      <c r="Q43" s="77" t="e">
        <f>SUM(M43:P43)</f>
        <v>#REF!</v>
      </c>
      <c r="R43" s="54" t="e">
        <f>SUM(#REF!)</f>
        <v>#REF!</v>
      </c>
      <c r="S43" s="54" t="e">
        <f>SUM(#REF!)</f>
        <v>#REF!</v>
      </c>
      <c r="T43" s="54" t="e">
        <f>SUM(#REF!)</f>
        <v>#REF!</v>
      </c>
      <c r="U43" s="54" t="e">
        <f>SUM(#REF!)</f>
        <v>#REF!</v>
      </c>
      <c r="V43" s="77" t="e">
        <f>SUM(R43:U43)</f>
        <v>#REF!</v>
      </c>
      <c r="W43" s="54" t="e">
        <f>SUM(#REF!)</f>
        <v>#REF!</v>
      </c>
      <c r="X43" s="54" t="e">
        <f>SUM(#REF!)</f>
        <v>#REF!</v>
      </c>
      <c r="Y43" s="54" t="e">
        <f>SUM(#REF!)</f>
        <v>#REF!</v>
      </c>
      <c r="Z43" s="54" t="e">
        <f>SUM(#REF!)</f>
        <v>#REF!</v>
      </c>
      <c r="AA43" s="77" t="e">
        <f>SUM(W43:Z43)</f>
        <v>#REF!</v>
      </c>
      <c r="AB43" s="54" t="e">
        <f>SUM(#REF!)</f>
        <v>#REF!</v>
      </c>
      <c r="AC43" s="54" t="e">
        <f>SUM(#REF!)</f>
        <v>#REF!</v>
      </c>
      <c r="AD43" s="54" t="e">
        <f>SUM(#REF!)</f>
        <v>#REF!</v>
      </c>
      <c r="AE43" s="54" t="e">
        <f>SUM(#REF!)</f>
        <v>#REF!</v>
      </c>
      <c r="AF43" s="77" t="e">
        <f>SUM(AB43:AE43)</f>
        <v>#REF!</v>
      </c>
      <c r="AG43" s="54" t="e">
        <f>SUM(#REF!)</f>
        <v>#REF!</v>
      </c>
      <c r="AH43" s="54" t="e">
        <f>SUM(#REF!)</f>
        <v>#REF!</v>
      </c>
      <c r="AI43" s="54" t="e">
        <f>SUM(#REF!)</f>
        <v>#REF!</v>
      </c>
      <c r="AJ43" s="54" t="e">
        <f>SUM(#REF!)</f>
        <v>#REF!</v>
      </c>
      <c r="AK43" s="77" t="e">
        <f>SUM(AG43:AJ43)</f>
        <v>#REF!</v>
      </c>
      <c r="AL43" s="54" t="e">
        <f>SUM(#REF!)</f>
        <v>#REF!</v>
      </c>
      <c r="AM43" s="54" t="e">
        <f>SUM(#REF!)</f>
        <v>#REF!</v>
      </c>
      <c r="AN43" s="54" t="e">
        <f>SUM(#REF!)</f>
        <v>#REF!</v>
      </c>
      <c r="AO43" s="54" t="e">
        <f>SUM(#REF!)</f>
        <v>#REF!</v>
      </c>
      <c r="AP43" s="77" t="e">
        <f>SUM(AL43:AO43)</f>
        <v>#REF!</v>
      </c>
      <c r="AQ43" s="144"/>
      <c r="AR43" s="144"/>
      <c r="AS43" s="144"/>
      <c r="AU43" s="126">
        <v>0</v>
      </c>
      <c r="AV43" s="126">
        <v>0</v>
      </c>
      <c r="BB43" s="5">
        <f t="shared" ref="BB43:DM43" si="34">BA50</f>
        <v>0</v>
      </c>
      <c r="BC43" s="5">
        <f t="shared" si="34"/>
        <v>0</v>
      </c>
      <c r="BD43" s="5">
        <f t="shared" si="34"/>
        <v>0</v>
      </c>
      <c r="BE43" s="5">
        <f t="shared" si="34"/>
        <v>0</v>
      </c>
      <c r="BF43" s="5">
        <f t="shared" si="34"/>
        <v>0</v>
      </c>
      <c r="BG43" s="5">
        <f t="shared" si="34"/>
        <v>0</v>
      </c>
      <c r="BH43" s="5">
        <f t="shared" si="34"/>
        <v>0</v>
      </c>
      <c r="BI43" s="5">
        <f t="shared" si="34"/>
        <v>0</v>
      </c>
      <c r="BJ43" s="5">
        <f t="shared" si="34"/>
        <v>0</v>
      </c>
      <c r="BK43" s="5">
        <f t="shared" si="34"/>
        <v>0</v>
      </c>
      <c r="BL43" s="5">
        <f t="shared" si="34"/>
        <v>0</v>
      </c>
      <c r="BM43" s="5">
        <f t="shared" si="34"/>
        <v>0</v>
      </c>
      <c r="BN43" s="5">
        <f t="shared" si="34"/>
        <v>0</v>
      </c>
      <c r="BO43" s="5">
        <f t="shared" si="34"/>
        <v>0</v>
      </c>
      <c r="BP43" s="5">
        <f t="shared" si="34"/>
        <v>0</v>
      </c>
      <c r="BQ43" s="5">
        <f t="shared" si="34"/>
        <v>0</v>
      </c>
      <c r="BR43" s="5">
        <f t="shared" si="34"/>
        <v>0</v>
      </c>
      <c r="BS43" s="5">
        <f t="shared" si="34"/>
        <v>0</v>
      </c>
      <c r="BT43" s="5">
        <f t="shared" si="34"/>
        <v>0</v>
      </c>
      <c r="BU43" s="5">
        <f t="shared" si="34"/>
        <v>0</v>
      </c>
      <c r="BV43" s="5">
        <f t="shared" si="34"/>
        <v>0</v>
      </c>
      <c r="BW43" s="5">
        <f t="shared" si="34"/>
        <v>0</v>
      </c>
      <c r="BX43" s="5">
        <f t="shared" si="34"/>
        <v>0</v>
      </c>
      <c r="BY43" s="5">
        <f t="shared" si="34"/>
        <v>0</v>
      </c>
      <c r="BZ43" s="5">
        <f t="shared" si="34"/>
        <v>0</v>
      </c>
      <c r="CA43" s="5">
        <f t="shared" si="34"/>
        <v>0</v>
      </c>
      <c r="CB43" s="5">
        <f t="shared" si="34"/>
        <v>0</v>
      </c>
      <c r="CC43" s="5">
        <f t="shared" si="34"/>
        <v>0</v>
      </c>
      <c r="CD43" s="5">
        <f t="shared" si="34"/>
        <v>0</v>
      </c>
      <c r="CE43" s="5">
        <f t="shared" si="34"/>
        <v>0</v>
      </c>
      <c r="CF43" s="5">
        <f t="shared" si="34"/>
        <v>0</v>
      </c>
      <c r="CG43" s="5">
        <f t="shared" si="34"/>
        <v>0</v>
      </c>
      <c r="CH43" s="5">
        <f t="shared" si="34"/>
        <v>0</v>
      </c>
      <c r="CI43" s="5">
        <f t="shared" si="34"/>
        <v>0</v>
      </c>
      <c r="CJ43" s="5">
        <f t="shared" si="34"/>
        <v>0</v>
      </c>
      <c r="CK43" s="5">
        <f t="shared" si="34"/>
        <v>0</v>
      </c>
      <c r="CL43" s="5">
        <f t="shared" si="34"/>
        <v>0</v>
      </c>
      <c r="CM43" s="5">
        <f t="shared" si="34"/>
        <v>0</v>
      </c>
      <c r="CN43" s="5">
        <f t="shared" si="34"/>
        <v>0</v>
      </c>
      <c r="CO43" s="5">
        <f t="shared" si="34"/>
        <v>0</v>
      </c>
      <c r="CP43" s="5">
        <f t="shared" si="34"/>
        <v>0</v>
      </c>
      <c r="CQ43" s="5">
        <f t="shared" si="34"/>
        <v>0</v>
      </c>
      <c r="CR43" s="5">
        <f t="shared" si="34"/>
        <v>0</v>
      </c>
      <c r="CS43" s="5">
        <f t="shared" si="34"/>
        <v>0</v>
      </c>
      <c r="CT43" s="5">
        <f t="shared" si="34"/>
        <v>0</v>
      </c>
      <c r="CU43" s="5">
        <f t="shared" si="34"/>
        <v>0</v>
      </c>
      <c r="CV43" s="5">
        <f t="shared" si="34"/>
        <v>0</v>
      </c>
      <c r="CW43" s="5">
        <f t="shared" si="34"/>
        <v>0</v>
      </c>
      <c r="CX43" s="5">
        <f t="shared" si="34"/>
        <v>0</v>
      </c>
      <c r="CY43" s="5">
        <f t="shared" si="34"/>
        <v>0</v>
      </c>
      <c r="CZ43" s="5">
        <f t="shared" si="34"/>
        <v>0</v>
      </c>
      <c r="DA43" s="5">
        <f t="shared" si="34"/>
        <v>0</v>
      </c>
      <c r="DB43" s="5">
        <f t="shared" si="34"/>
        <v>0</v>
      </c>
      <c r="DC43" s="5">
        <f t="shared" si="34"/>
        <v>0</v>
      </c>
      <c r="DD43" s="5">
        <f t="shared" si="34"/>
        <v>0</v>
      </c>
      <c r="DE43" s="5">
        <f t="shared" si="34"/>
        <v>0</v>
      </c>
      <c r="DF43" s="5">
        <f t="shared" si="34"/>
        <v>0</v>
      </c>
      <c r="DG43" s="5">
        <f t="shared" si="34"/>
        <v>0</v>
      </c>
      <c r="DH43" s="5">
        <f t="shared" si="34"/>
        <v>0</v>
      </c>
      <c r="DI43" s="5">
        <f t="shared" si="34"/>
        <v>0</v>
      </c>
      <c r="DJ43" s="5">
        <f t="shared" si="34"/>
        <v>0</v>
      </c>
      <c r="DK43" s="5">
        <f t="shared" si="34"/>
        <v>0</v>
      </c>
      <c r="DL43" s="5">
        <f t="shared" si="34"/>
        <v>0</v>
      </c>
      <c r="DM43" s="5">
        <f t="shared" si="34"/>
        <v>0</v>
      </c>
      <c r="DN43" s="5">
        <f>DM50</f>
        <v>0</v>
      </c>
      <c r="DO43" s="5">
        <f>DN50</f>
        <v>0</v>
      </c>
      <c r="DP43" s="5">
        <f>DO50</f>
        <v>0</v>
      </c>
      <c r="DQ43" s="5">
        <f>DP50</f>
        <v>0</v>
      </c>
    </row>
    <row r="44" spans="1:652" s="5" customFormat="1" ht="18" customHeight="1" x14ac:dyDescent="0.25">
      <c r="A44" s="8" t="s">
        <v>30</v>
      </c>
      <c r="C44" s="54" t="e">
        <f>SUM(#REF!)</f>
        <v>#REF!</v>
      </c>
      <c r="D44" s="54" t="e">
        <f>SUM(#REF!)</f>
        <v>#REF!</v>
      </c>
      <c r="E44" s="54" t="e">
        <f>SUM(#REF!)</f>
        <v>#REF!</v>
      </c>
      <c r="F44" s="54" t="e">
        <f>SUM(#REF!)</f>
        <v>#REF!</v>
      </c>
      <c r="G44" s="77" t="e">
        <f>SUM(C44:F44)</f>
        <v>#REF!</v>
      </c>
      <c r="H44" s="54" t="e">
        <f>SUM(#REF!)</f>
        <v>#REF!</v>
      </c>
      <c r="I44" s="54" t="e">
        <f>SUM(#REF!)</f>
        <v>#REF!</v>
      </c>
      <c r="J44" s="54" t="e">
        <f>SUM(#REF!)</f>
        <v>#REF!</v>
      </c>
      <c r="K44" s="54" t="e">
        <f>SUM(#REF!)</f>
        <v>#REF!</v>
      </c>
      <c r="L44" s="77" t="e">
        <f>SUM(H44:K44)</f>
        <v>#REF!</v>
      </c>
      <c r="M44" s="54" t="e">
        <f>SUM(#REF!)</f>
        <v>#REF!</v>
      </c>
      <c r="N44" s="54" t="e">
        <f>SUM(#REF!)</f>
        <v>#REF!</v>
      </c>
      <c r="O44" s="54" t="e">
        <f>SUM(#REF!)</f>
        <v>#REF!</v>
      </c>
      <c r="P44" s="54" t="e">
        <f>SUM(#REF!)</f>
        <v>#REF!</v>
      </c>
      <c r="Q44" s="77" t="e">
        <f>SUM(M44:P44)</f>
        <v>#REF!</v>
      </c>
      <c r="R44" s="54" t="e">
        <f>SUM(#REF!)</f>
        <v>#REF!</v>
      </c>
      <c r="S44" s="54" t="e">
        <f>SUM(#REF!)</f>
        <v>#REF!</v>
      </c>
      <c r="T44" s="54" t="e">
        <f>SUM(#REF!)</f>
        <v>#REF!</v>
      </c>
      <c r="U44" s="54" t="e">
        <f>SUM(#REF!)</f>
        <v>#REF!</v>
      </c>
      <c r="V44" s="77" t="e">
        <f>SUM(R44:U44)</f>
        <v>#REF!</v>
      </c>
      <c r="W44" s="54" t="e">
        <f>SUM(#REF!)</f>
        <v>#REF!</v>
      </c>
      <c r="X44" s="54" t="e">
        <f>SUM(#REF!)</f>
        <v>#REF!</v>
      </c>
      <c r="Y44" s="54" t="e">
        <f>SUM(#REF!)</f>
        <v>#REF!</v>
      </c>
      <c r="Z44" s="54" t="e">
        <f>SUM(#REF!)</f>
        <v>#REF!</v>
      </c>
      <c r="AA44" s="77" t="e">
        <f>SUM(W44:Z44)</f>
        <v>#REF!</v>
      </c>
      <c r="AB44" s="54" t="e">
        <f>SUM(#REF!)</f>
        <v>#REF!</v>
      </c>
      <c r="AC44" s="54" t="e">
        <f>SUM(#REF!)</f>
        <v>#REF!</v>
      </c>
      <c r="AD44" s="54" t="e">
        <f>SUM(#REF!)</f>
        <v>#REF!</v>
      </c>
      <c r="AE44" s="54" t="e">
        <f>SUM(#REF!)</f>
        <v>#REF!</v>
      </c>
      <c r="AF44" s="77" t="e">
        <f>SUM(AB44:AE44)</f>
        <v>#REF!</v>
      </c>
      <c r="AG44" s="54" t="e">
        <f>SUM(#REF!)</f>
        <v>#REF!</v>
      </c>
      <c r="AH44" s="54" t="e">
        <f>SUM(#REF!)</f>
        <v>#REF!</v>
      </c>
      <c r="AI44" s="54" t="e">
        <f>SUM(#REF!)</f>
        <v>#REF!</v>
      </c>
      <c r="AJ44" s="54" t="e">
        <f>SUM(#REF!)</f>
        <v>#REF!</v>
      </c>
      <c r="AK44" s="77" t="e">
        <f>SUM(AG44:AJ44)</f>
        <v>#REF!</v>
      </c>
      <c r="AL44" s="54" t="e">
        <f>SUM(#REF!)</f>
        <v>#REF!</v>
      </c>
      <c r="AM44" s="54" t="e">
        <f>SUM(#REF!)</f>
        <v>#REF!</v>
      </c>
      <c r="AN44" s="54" t="e">
        <f>SUM(#REF!)</f>
        <v>#REF!</v>
      </c>
      <c r="AO44" s="54" t="e">
        <f>SUM(#REF!)</f>
        <v>#REF!</v>
      </c>
      <c r="AP44" s="77" t="e">
        <f>SUM(AL44:AO44)</f>
        <v>#REF!</v>
      </c>
      <c r="AQ44" s="144"/>
      <c r="AR44" s="144"/>
      <c r="AS44" s="144"/>
      <c r="AU44" s="126">
        <v>23383.309999999998</v>
      </c>
      <c r="AV44" s="126">
        <v>23383.309999999998</v>
      </c>
    </row>
    <row r="45" spans="1:652" s="5" customFormat="1" ht="18" customHeight="1" x14ac:dyDescent="0.25">
      <c r="A45" s="8" t="s">
        <v>31</v>
      </c>
      <c r="C45" s="54" t="e">
        <f>SUM(#REF!)</f>
        <v>#REF!</v>
      </c>
      <c r="D45" s="54" t="e">
        <f>SUM(#REF!)</f>
        <v>#REF!</v>
      </c>
      <c r="E45" s="54" t="e">
        <f>SUM(#REF!)</f>
        <v>#REF!</v>
      </c>
      <c r="F45" s="54" t="e">
        <f>SUM(#REF!)</f>
        <v>#REF!</v>
      </c>
      <c r="G45" s="77" t="e">
        <f>SUM(C45:F45)</f>
        <v>#REF!</v>
      </c>
      <c r="H45" s="54" t="e">
        <f>SUM(#REF!)</f>
        <v>#REF!</v>
      </c>
      <c r="I45" s="54" t="e">
        <f>SUM(#REF!)</f>
        <v>#REF!</v>
      </c>
      <c r="J45" s="54" t="e">
        <f>SUM(#REF!)</f>
        <v>#REF!</v>
      </c>
      <c r="K45" s="54" t="e">
        <f>SUM(#REF!)</f>
        <v>#REF!</v>
      </c>
      <c r="L45" s="77" t="e">
        <f>SUM(H45:K45)</f>
        <v>#REF!</v>
      </c>
      <c r="M45" s="54" t="e">
        <f>SUM(#REF!)</f>
        <v>#REF!</v>
      </c>
      <c r="N45" s="54" t="e">
        <f>SUM(#REF!)</f>
        <v>#REF!</v>
      </c>
      <c r="O45" s="54" t="e">
        <f>SUM(#REF!)</f>
        <v>#REF!</v>
      </c>
      <c r="P45" s="54" t="e">
        <f>SUM(#REF!)</f>
        <v>#REF!</v>
      </c>
      <c r="Q45" s="77" t="e">
        <f>SUM(M45:P45)</f>
        <v>#REF!</v>
      </c>
      <c r="R45" s="54" t="e">
        <f>SUM(#REF!)</f>
        <v>#REF!</v>
      </c>
      <c r="S45" s="54" t="e">
        <f>SUM(#REF!)</f>
        <v>#REF!</v>
      </c>
      <c r="T45" s="54" t="e">
        <f>SUM(#REF!)</f>
        <v>#REF!</v>
      </c>
      <c r="U45" s="54" t="e">
        <f>SUM(#REF!)</f>
        <v>#REF!</v>
      </c>
      <c r="V45" s="77" t="e">
        <f>SUM(R45:U45)</f>
        <v>#REF!</v>
      </c>
      <c r="W45" s="54" t="e">
        <f>SUM(#REF!)</f>
        <v>#REF!</v>
      </c>
      <c r="X45" s="54" t="e">
        <f>SUM(#REF!)</f>
        <v>#REF!</v>
      </c>
      <c r="Y45" s="54" t="e">
        <f>SUM(#REF!)</f>
        <v>#REF!</v>
      </c>
      <c r="Z45" s="54" t="e">
        <f>SUM(#REF!)</f>
        <v>#REF!</v>
      </c>
      <c r="AA45" s="77" t="e">
        <f>SUM(W45:Z45)</f>
        <v>#REF!</v>
      </c>
      <c r="AB45" s="54" t="e">
        <f>SUM(#REF!)</f>
        <v>#REF!</v>
      </c>
      <c r="AC45" s="54" t="e">
        <f>SUM(#REF!)</f>
        <v>#REF!</v>
      </c>
      <c r="AD45" s="54" t="e">
        <f>SUM(#REF!)</f>
        <v>#REF!</v>
      </c>
      <c r="AE45" s="54" t="e">
        <f>SUM(#REF!)</f>
        <v>#REF!</v>
      </c>
      <c r="AF45" s="77" t="e">
        <f>SUM(AB45:AE45)</f>
        <v>#REF!</v>
      </c>
      <c r="AG45" s="54" t="e">
        <f>SUM(#REF!)</f>
        <v>#REF!</v>
      </c>
      <c r="AH45" s="54" t="e">
        <f>SUM(#REF!)</f>
        <v>#REF!</v>
      </c>
      <c r="AI45" s="54" t="e">
        <f>SUM(#REF!)</f>
        <v>#REF!</v>
      </c>
      <c r="AJ45" s="54" t="e">
        <f>SUM(#REF!)</f>
        <v>#REF!</v>
      </c>
      <c r="AK45" s="77" t="e">
        <f>SUM(AG45:AJ45)</f>
        <v>#REF!</v>
      </c>
      <c r="AL45" s="54" t="e">
        <f>SUM(#REF!)</f>
        <v>#REF!</v>
      </c>
      <c r="AM45" s="54" t="e">
        <f>SUM(#REF!)</f>
        <v>#REF!</v>
      </c>
      <c r="AN45" s="54" t="e">
        <f>SUM(#REF!)</f>
        <v>#REF!</v>
      </c>
      <c r="AO45" s="54" t="e">
        <f>SUM(#REF!)</f>
        <v>#REF!</v>
      </c>
      <c r="AP45" s="77" t="e">
        <f>SUM(AL45:AO45)</f>
        <v>#REF!</v>
      </c>
      <c r="AQ45" s="144"/>
      <c r="AR45" s="144"/>
      <c r="AS45" s="144"/>
      <c r="AU45" s="126">
        <v>0</v>
      </c>
      <c r="AV45" s="126">
        <v>693.16</v>
      </c>
    </row>
    <row r="46" spans="1:652" s="5" customFormat="1" ht="18" customHeight="1" x14ac:dyDescent="0.25">
      <c r="A46" s="8" t="s">
        <v>64</v>
      </c>
      <c r="C46" s="54" t="e">
        <f>SUM(#REF!)</f>
        <v>#REF!</v>
      </c>
      <c r="D46" s="54" t="e">
        <f>SUM(#REF!)</f>
        <v>#REF!</v>
      </c>
      <c r="E46" s="54" t="e">
        <f>SUM(#REF!)</f>
        <v>#REF!</v>
      </c>
      <c r="F46" s="54" t="e">
        <f>SUM(#REF!)</f>
        <v>#REF!</v>
      </c>
      <c r="G46" s="77" t="e">
        <f>SUM(C46:F46)</f>
        <v>#REF!</v>
      </c>
      <c r="H46" s="54" t="e">
        <f>SUM(#REF!)</f>
        <v>#REF!</v>
      </c>
      <c r="I46" s="54" t="e">
        <f>SUM(#REF!)</f>
        <v>#REF!</v>
      </c>
      <c r="J46" s="54" t="e">
        <f>SUM(#REF!)</f>
        <v>#REF!</v>
      </c>
      <c r="K46" s="54" t="e">
        <f>SUM(#REF!)</f>
        <v>#REF!</v>
      </c>
      <c r="L46" s="77" t="e">
        <f>SUM(H46:K46)</f>
        <v>#REF!</v>
      </c>
      <c r="M46" s="54" t="e">
        <f>SUM(#REF!)</f>
        <v>#REF!</v>
      </c>
      <c r="N46" s="54" t="e">
        <f>SUM(#REF!)</f>
        <v>#REF!</v>
      </c>
      <c r="O46" s="54" t="e">
        <f>SUM(#REF!)</f>
        <v>#REF!</v>
      </c>
      <c r="P46" s="54" t="e">
        <f>SUM(#REF!)</f>
        <v>#REF!</v>
      </c>
      <c r="Q46" s="77" t="e">
        <f>SUM(M46:P46)</f>
        <v>#REF!</v>
      </c>
      <c r="R46" s="54" t="e">
        <f>SUM(#REF!)</f>
        <v>#REF!</v>
      </c>
      <c r="S46" s="54" t="e">
        <f>SUM(#REF!)</f>
        <v>#REF!</v>
      </c>
      <c r="T46" s="54" t="e">
        <f>SUM(#REF!)</f>
        <v>#REF!</v>
      </c>
      <c r="U46" s="54" t="e">
        <f>SUM(#REF!)</f>
        <v>#REF!</v>
      </c>
      <c r="V46" s="77" t="e">
        <f>SUM(R46:U46)</f>
        <v>#REF!</v>
      </c>
      <c r="W46" s="54" t="e">
        <f>SUM(#REF!)</f>
        <v>#REF!</v>
      </c>
      <c r="X46" s="54" t="e">
        <f>SUM(#REF!)</f>
        <v>#REF!</v>
      </c>
      <c r="Y46" s="54" t="e">
        <f>SUM(#REF!)</f>
        <v>#REF!</v>
      </c>
      <c r="Z46" s="54" t="e">
        <f>SUM(#REF!)</f>
        <v>#REF!</v>
      </c>
      <c r="AA46" s="77" t="e">
        <f>SUM(W46:Z46)</f>
        <v>#REF!</v>
      </c>
      <c r="AB46" s="54" t="e">
        <f>SUM(#REF!)</f>
        <v>#REF!</v>
      </c>
      <c r="AC46" s="54" t="e">
        <f>SUM(#REF!)</f>
        <v>#REF!</v>
      </c>
      <c r="AD46" s="54" t="e">
        <f>SUM(#REF!)</f>
        <v>#REF!</v>
      </c>
      <c r="AE46" s="54" t="e">
        <f>SUM(#REF!)</f>
        <v>#REF!</v>
      </c>
      <c r="AF46" s="77" t="e">
        <f>SUM(AB46:AE46)</f>
        <v>#REF!</v>
      </c>
      <c r="AG46" s="54" t="e">
        <f>SUM(#REF!)</f>
        <v>#REF!</v>
      </c>
      <c r="AH46" s="54" t="e">
        <f>SUM(#REF!)</f>
        <v>#REF!</v>
      </c>
      <c r="AI46" s="54" t="e">
        <f>SUM(#REF!)</f>
        <v>#REF!</v>
      </c>
      <c r="AJ46" s="54" t="e">
        <f>SUM(#REF!)</f>
        <v>#REF!</v>
      </c>
      <c r="AK46" s="77" t="e">
        <f>SUM(AG46:AJ46)</f>
        <v>#REF!</v>
      </c>
      <c r="AL46" s="54" t="e">
        <f>SUM(#REF!)</f>
        <v>#REF!</v>
      </c>
      <c r="AM46" s="54" t="e">
        <f>SUM(#REF!)</f>
        <v>#REF!</v>
      </c>
      <c r="AN46" s="54" t="e">
        <f>SUM(#REF!)</f>
        <v>#REF!</v>
      </c>
      <c r="AO46" s="54" t="e">
        <f>SUM(#REF!)</f>
        <v>#REF!</v>
      </c>
      <c r="AP46" s="77" t="e">
        <f>SUM(AL46:AO46)</f>
        <v>#REF!</v>
      </c>
      <c r="AQ46" s="144"/>
      <c r="AR46" s="144"/>
      <c r="AS46" s="144"/>
      <c r="AU46" s="126">
        <v>435.34000000000003</v>
      </c>
      <c r="AV46" s="126">
        <v>1323.91</v>
      </c>
    </row>
    <row r="47" spans="1:652" s="14" customFormat="1" ht="18" customHeight="1" thickBot="1" x14ac:dyDescent="0.3">
      <c r="A47" s="14" t="s">
        <v>83</v>
      </c>
      <c r="C47" s="93"/>
      <c r="D47" s="93"/>
      <c r="E47" s="93"/>
      <c r="F47" s="93"/>
      <c r="G47" s="86"/>
      <c r="H47" s="93"/>
      <c r="I47" s="93"/>
      <c r="J47" s="93"/>
      <c r="K47" s="93"/>
      <c r="L47" s="86"/>
      <c r="M47" s="93"/>
      <c r="N47" s="93"/>
      <c r="O47" s="93"/>
      <c r="P47" s="93"/>
      <c r="Q47" s="86"/>
      <c r="R47" s="93"/>
      <c r="S47" s="93"/>
      <c r="T47" s="93"/>
      <c r="U47" s="93"/>
      <c r="V47" s="86"/>
      <c r="W47" s="63" t="e">
        <f>SUM(#REF!)</f>
        <v>#REF!</v>
      </c>
      <c r="X47" s="63" t="e">
        <f>SUM(#REF!)</f>
        <v>#REF!</v>
      </c>
      <c r="Y47" s="63" t="e">
        <f>SUM(#REF!)</f>
        <v>#REF!</v>
      </c>
      <c r="Z47" s="63" t="e">
        <f>SUM(#REF!)</f>
        <v>#REF!</v>
      </c>
      <c r="AA47" s="86" t="e">
        <f>SUM(W47:Z47)</f>
        <v>#REF!</v>
      </c>
      <c r="AB47" s="63" t="e">
        <f>SUM(#REF!)</f>
        <v>#REF!</v>
      </c>
      <c r="AC47" s="63" t="e">
        <f>SUM(#REF!)</f>
        <v>#REF!</v>
      </c>
      <c r="AD47" s="63" t="e">
        <f>SUM(#REF!)</f>
        <v>#REF!</v>
      </c>
      <c r="AE47" s="63" t="e">
        <f>SUM(#REF!)</f>
        <v>#REF!</v>
      </c>
      <c r="AF47" s="86" t="e">
        <f>SUM(AB47:AE47)</f>
        <v>#REF!</v>
      </c>
      <c r="AG47" s="63" t="e">
        <f>SUM(#REF!)</f>
        <v>#REF!</v>
      </c>
      <c r="AH47" s="63" t="e">
        <f>SUM(#REF!)</f>
        <v>#REF!</v>
      </c>
      <c r="AI47" s="63" t="e">
        <f>SUM(#REF!)</f>
        <v>#REF!</v>
      </c>
      <c r="AJ47" s="63" t="e">
        <f>SUM(#REF!)</f>
        <v>#REF!</v>
      </c>
      <c r="AK47" s="77" t="e">
        <f>SUM(AG47:AJ47)</f>
        <v>#REF!</v>
      </c>
      <c r="AL47" s="54" t="e">
        <f>SUM(#REF!)</f>
        <v>#REF!</v>
      </c>
      <c r="AM47" s="54" t="e">
        <f>SUM(#REF!)</f>
        <v>#REF!</v>
      </c>
      <c r="AN47" s="54" t="e">
        <f>SUM(#REF!)</f>
        <v>#REF!</v>
      </c>
      <c r="AO47" s="54" t="e">
        <f>SUM(#REF!)</f>
        <v>#REF!</v>
      </c>
      <c r="AP47" s="77" t="e">
        <f>SUM(AL47:AO47)</f>
        <v>#REF!</v>
      </c>
      <c r="AQ47" s="144"/>
      <c r="AR47" s="144"/>
      <c r="AS47" s="144"/>
      <c r="AU47" s="126">
        <v>4000</v>
      </c>
      <c r="AV47" s="126">
        <v>3949.23</v>
      </c>
      <c r="BA47" s="41"/>
      <c r="BM47" s="41"/>
      <c r="CM47" s="41"/>
    </row>
    <row r="48" spans="1:652" s="70" customFormat="1" ht="18" customHeight="1" thickTop="1" thickBot="1" x14ac:dyDescent="0.3">
      <c r="A48" s="62" t="s">
        <v>69</v>
      </c>
      <c r="B48" s="62"/>
      <c r="C48" s="72" t="e">
        <f t="shared" ref="C48:L48" si="35">SUM(C43:C47)</f>
        <v>#REF!</v>
      </c>
      <c r="D48" s="72" t="e">
        <f t="shared" si="35"/>
        <v>#REF!</v>
      </c>
      <c r="E48" s="72" t="e">
        <f t="shared" si="35"/>
        <v>#REF!</v>
      </c>
      <c r="F48" s="72" t="e">
        <f>SUM(#REF!)</f>
        <v>#REF!</v>
      </c>
      <c r="G48" s="81" t="e">
        <f t="shared" si="35"/>
        <v>#REF!</v>
      </c>
      <c r="H48" s="72" t="e">
        <f t="shared" si="35"/>
        <v>#REF!</v>
      </c>
      <c r="I48" s="72" t="e">
        <f t="shared" si="35"/>
        <v>#REF!</v>
      </c>
      <c r="J48" s="72" t="e">
        <f t="shared" si="35"/>
        <v>#REF!</v>
      </c>
      <c r="K48" s="72" t="e">
        <f t="shared" si="35"/>
        <v>#REF!</v>
      </c>
      <c r="L48" s="81" t="e">
        <f t="shared" si="35"/>
        <v>#REF!</v>
      </c>
      <c r="M48" s="72" t="e">
        <f t="shared" ref="M48:V48" si="36">SUM(M43:M47)</f>
        <v>#REF!</v>
      </c>
      <c r="N48" s="72" t="e">
        <f t="shared" si="36"/>
        <v>#REF!</v>
      </c>
      <c r="O48" s="72" t="e">
        <f t="shared" si="36"/>
        <v>#REF!</v>
      </c>
      <c r="P48" s="72" t="e">
        <f t="shared" si="36"/>
        <v>#REF!</v>
      </c>
      <c r="Q48" s="81" t="e">
        <f t="shared" si="36"/>
        <v>#REF!</v>
      </c>
      <c r="R48" s="72" t="e">
        <f t="shared" si="36"/>
        <v>#REF!</v>
      </c>
      <c r="S48" s="72" t="e">
        <f t="shared" si="36"/>
        <v>#REF!</v>
      </c>
      <c r="T48" s="72" t="e">
        <f t="shared" si="36"/>
        <v>#REF!</v>
      </c>
      <c r="U48" s="72" t="e">
        <f t="shared" si="36"/>
        <v>#REF!</v>
      </c>
      <c r="V48" s="81" t="e">
        <f t="shared" si="36"/>
        <v>#REF!</v>
      </c>
      <c r="W48" s="72" t="e">
        <f t="shared" ref="W48:AP48" si="37">SUM(W43:W47)</f>
        <v>#REF!</v>
      </c>
      <c r="X48" s="72" t="e">
        <f t="shared" si="37"/>
        <v>#REF!</v>
      </c>
      <c r="Y48" s="72" t="e">
        <f t="shared" si="37"/>
        <v>#REF!</v>
      </c>
      <c r="Z48" s="72" t="e">
        <f t="shared" si="37"/>
        <v>#REF!</v>
      </c>
      <c r="AA48" s="81" t="e">
        <f t="shared" si="37"/>
        <v>#REF!</v>
      </c>
      <c r="AB48" s="72" t="e">
        <f t="shared" si="37"/>
        <v>#REF!</v>
      </c>
      <c r="AC48" s="72" t="e">
        <f t="shared" si="37"/>
        <v>#REF!</v>
      </c>
      <c r="AD48" s="72" t="e">
        <f t="shared" si="37"/>
        <v>#REF!</v>
      </c>
      <c r="AE48" s="72" t="e">
        <f t="shared" si="37"/>
        <v>#REF!</v>
      </c>
      <c r="AF48" s="81" t="e">
        <f t="shared" si="37"/>
        <v>#REF!</v>
      </c>
      <c r="AG48" s="72" t="e">
        <f t="shared" si="37"/>
        <v>#REF!</v>
      </c>
      <c r="AH48" s="72" t="e">
        <f t="shared" si="37"/>
        <v>#REF!</v>
      </c>
      <c r="AI48" s="72" t="e">
        <f t="shared" si="37"/>
        <v>#REF!</v>
      </c>
      <c r="AJ48" s="72" t="e">
        <f t="shared" si="37"/>
        <v>#REF!</v>
      </c>
      <c r="AK48" s="81" t="e">
        <f t="shared" si="37"/>
        <v>#REF!</v>
      </c>
      <c r="AL48" s="72" t="e">
        <f t="shared" si="37"/>
        <v>#REF!</v>
      </c>
      <c r="AM48" s="72" t="e">
        <f t="shared" si="37"/>
        <v>#REF!</v>
      </c>
      <c r="AN48" s="72" t="e">
        <f t="shared" si="37"/>
        <v>#REF!</v>
      </c>
      <c r="AO48" s="72" t="e">
        <f t="shared" si="37"/>
        <v>#REF!</v>
      </c>
      <c r="AP48" s="81" t="e">
        <f t="shared" si="37"/>
        <v>#REF!</v>
      </c>
      <c r="AQ48" s="151"/>
      <c r="AR48" s="151"/>
      <c r="AS48" s="151"/>
      <c r="AT48" s="17"/>
      <c r="AU48" s="130">
        <v>27818.649999999998</v>
      </c>
      <c r="AV48" s="130">
        <v>29349.609999999997</v>
      </c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416" s="76" customFormat="1" ht="18" customHeight="1" thickTop="1" thickBot="1" x14ac:dyDescent="0.3">
      <c r="A49" s="60" t="s">
        <v>32</v>
      </c>
      <c r="B49" s="75"/>
      <c r="C49" s="71" t="e">
        <f t="shared" ref="C49:AP49" si="38">C42-C48</f>
        <v>#REF!</v>
      </c>
      <c r="D49" s="71" t="e">
        <f t="shared" si="38"/>
        <v>#REF!</v>
      </c>
      <c r="E49" s="71" t="e">
        <f t="shared" si="38"/>
        <v>#REF!</v>
      </c>
      <c r="F49" s="71" t="e">
        <f>SUM(#REF!)</f>
        <v>#REF!</v>
      </c>
      <c r="G49" s="80" t="e">
        <f t="shared" si="38"/>
        <v>#REF!</v>
      </c>
      <c r="H49" s="71" t="e">
        <f t="shared" si="38"/>
        <v>#REF!</v>
      </c>
      <c r="I49" s="71" t="e">
        <f t="shared" si="38"/>
        <v>#REF!</v>
      </c>
      <c r="J49" s="71" t="e">
        <f t="shared" si="38"/>
        <v>#REF!</v>
      </c>
      <c r="K49" s="71" t="e">
        <f t="shared" si="38"/>
        <v>#REF!</v>
      </c>
      <c r="L49" s="80" t="e">
        <f t="shared" si="38"/>
        <v>#REF!</v>
      </c>
      <c r="M49" s="71" t="e">
        <f t="shared" si="38"/>
        <v>#REF!</v>
      </c>
      <c r="N49" s="71" t="e">
        <f t="shared" si="38"/>
        <v>#REF!</v>
      </c>
      <c r="O49" s="71" t="e">
        <f t="shared" si="38"/>
        <v>#REF!</v>
      </c>
      <c r="P49" s="71" t="e">
        <f t="shared" si="38"/>
        <v>#REF!</v>
      </c>
      <c r="Q49" s="80" t="e">
        <f t="shared" si="38"/>
        <v>#REF!</v>
      </c>
      <c r="R49" s="71" t="e">
        <f t="shared" si="38"/>
        <v>#REF!</v>
      </c>
      <c r="S49" s="71" t="e">
        <f t="shared" si="38"/>
        <v>#REF!</v>
      </c>
      <c r="T49" s="71" t="e">
        <f t="shared" si="38"/>
        <v>#REF!</v>
      </c>
      <c r="U49" s="71" t="e">
        <f t="shared" si="38"/>
        <v>#REF!</v>
      </c>
      <c r="V49" s="80" t="e">
        <f t="shared" si="38"/>
        <v>#REF!</v>
      </c>
      <c r="W49" s="71" t="e">
        <f t="shared" si="38"/>
        <v>#REF!</v>
      </c>
      <c r="X49" s="71" t="e">
        <f t="shared" si="38"/>
        <v>#REF!</v>
      </c>
      <c r="Y49" s="71" t="e">
        <f t="shared" si="38"/>
        <v>#REF!</v>
      </c>
      <c r="Z49" s="71" t="e">
        <f t="shared" si="38"/>
        <v>#REF!</v>
      </c>
      <c r="AA49" s="80" t="e">
        <f t="shared" si="38"/>
        <v>#REF!</v>
      </c>
      <c r="AB49" s="71" t="e">
        <f t="shared" si="38"/>
        <v>#REF!</v>
      </c>
      <c r="AC49" s="71" t="e">
        <f t="shared" si="38"/>
        <v>#REF!</v>
      </c>
      <c r="AD49" s="71" t="e">
        <f t="shared" si="38"/>
        <v>#REF!</v>
      </c>
      <c r="AE49" s="71" t="e">
        <f t="shared" si="38"/>
        <v>#REF!</v>
      </c>
      <c r="AF49" s="80" t="e">
        <f t="shared" si="38"/>
        <v>#REF!</v>
      </c>
      <c r="AG49" s="71" t="e">
        <f t="shared" si="38"/>
        <v>#REF!</v>
      </c>
      <c r="AH49" s="71" t="e">
        <f t="shared" si="38"/>
        <v>#REF!</v>
      </c>
      <c r="AI49" s="71" t="e">
        <f t="shared" si="38"/>
        <v>#REF!</v>
      </c>
      <c r="AJ49" s="71" t="e">
        <f t="shared" si="38"/>
        <v>#REF!</v>
      </c>
      <c r="AK49" s="80" t="e">
        <f t="shared" si="38"/>
        <v>#REF!</v>
      </c>
      <c r="AL49" s="71" t="e">
        <f t="shared" si="38"/>
        <v>#REF!</v>
      </c>
      <c r="AM49" s="71" t="e">
        <f t="shared" si="38"/>
        <v>#REF!</v>
      </c>
      <c r="AN49" s="71" t="e">
        <f t="shared" si="38"/>
        <v>#REF!</v>
      </c>
      <c r="AO49" s="71" t="e">
        <f t="shared" si="38"/>
        <v>#REF!</v>
      </c>
      <c r="AP49" s="80" t="e">
        <f t="shared" si="38"/>
        <v>#REF!</v>
      </c>
      <c r="AQ49" s="150"/>
      <c r="AR49" s="150"/>
      <c r="AS49" s="150"/>
      <c r="AT49" s="57"/>
      <c r="AU49" s="129">
        <v>-54905.757999999994</v>
      </c>
      <c r="AV49" s="129">
        <v>-38514.350000000006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</row>
    <row r="50" spans="1:416" s="6" customFormat="1" ht="18" customHeight="1" thickTop="1" x14ac:dyDescent="0.25">
      <c r="A50" s="42" t="s">
        <v>33</v>
      </c>
      <c r="B50" s="43"/>
      <c r="C50" s="64" t="e">
        <f>SUM(#REF!)</f>
        <v>#REF!</v>
      </c>
      <c r="D50" s="64" t="e">
        <f>SUM(#REF!)</f>
        <v>#REF!</v>
      </c>
      <c r="E50" s="64" t="e">
        <f>SUM(#REF!)</f>
        <v>#REF!</v>
      </c>
      <c r="F50" s="64" t="e">
        <f>SUM(#REF!)</f>
        <v>#REF!</v>
      </c>
      <c r="G50" s="82" t="e">
        <f t="shared" ref="G50:G62" si="39">SUM(C50:F50)</f>
        <v>#REF!</v>
      </c>
      <c r="H50" s="64" t="e">
        <f>SUM(#REF!)</f>
        <v>#REF!</v>
      </c>
      <c r="I50" s="64" t="e">
        <f>SUM(#REF!)</f>
        <v>#REF!</v>
      </c>
      <c r="J50" s="64" t="e">
        <f>SUM(#REF!)</f>
        <v>#REF!</v>
      </c>
      <c r="K50" s="64" t="e">
        <f>SUM(#REF!)</f>
        <v>#REF!</v>
      </c>
      <c r="L50" s="82" t="e">
        <f t="shared" ref="L50:L62" si="40">SUM(H50:K50)</f>
        <v>#REF!</v>
      </c>
      <c r="M50" s="64" t="e">
        <f>SUM(#REF!)</f>
        <v>#REF!</v>
      </c>
      <c r="N50" s="64" t="e">
        <f>SUM(#REF!)</f>
        <v>#REF!</v>
      </c>
      <c r="O50" s="64" t="e">
        <f>SUM(#REF!)</f>
        <v>#REF!</v>
      </c>
      <c r="P50" s="64" t="e">
        <f>SUM(#REF!)</f>
        <v>#REF!</v>
      </c>
      <c r="Q50" s="82" t="e">
        <f t="shared" ref="Q50:Q62" si="41">SUM(M50:P50)</f>
        <v>#REF!</v>
      </c>
      <c r="R50" s="64" t="e">
        <f>SUM(#REF!)</f>
        <v>#REF!</v>
      </c>
      <c r="S50" s="64" t="e">
        <f>SUM(#REF!)</f>
        <v>#REF!</v>
      </c>
      <c r="T50" s="64" t="e">
        <f>SUM(#REF!)</f>
        <v>#REF!</v>
      </c>
      <c r="U50" s="64" t="e">
        <f>SUM(#REF!)</f>
        <v>#REF!</v>
      </c>
      <c r="V50" s="82" t="e">
        <f t="shared" ref="V50:V62" si="42">SUM(R50:U50)</f>
        <v>#REF!</v>
      </c>
      <c r="W50" s="64" t="e">
        <f>SUM(#REF!)</f>
        <v>#REF!</v>
      </c>
      <c r="X50" s="64" t="e">
        <f>SUM(#REF!)</f>
        <v>#REF!</v>
      </c>
      <c r="Y50" s="64" t="e">
        <f>SUM(#REF!)</f>
        <v>#REF!</v>
      </c>
      <c r="Z50" s="64" t="e">
        <f>SUM(#REF!)</f>
        <v>#REF!</v>
      </c>
      <c r="AA50" s="82" t="e">
        <f t="shared" ref="AA50:AA62" si="43">SUM(W50:Z50)</f>
        <v>#REF!</v>
      </c>
      <c r="AB50" s="64" t="e">
        <f>SUM(#REF!)</f>
        <v>#REF!</v>
      </c>
      <c r="AC50" s="64" t="e">
        <f>SUM(#REF!)</f>
        <v>#REF!</v>
      </c>
      <c r="AD50" s="64" t="e">
        <f>SUM(#REF!)</f>
        <v>#REF!</v>
      </c>
      <c r="AE50" s="64" t="e">
        <f>SUM(#REF!)</f>
        <v>#REF!</v>
      </c>
      <c r="AF50" s="120" t="e">
        <f t="shared" ref="AF50:AF62" si="44">SUM(AB50:AE50)</f>
        <v>#REF!</v>
      </c>
      <c r="AG50" s="64" t="e">
        <f>SUM(#REF!)</f>
        <v>#REF!</v>
      </c>
      <c r="AH50" s="64" t="e">
        <f>SUM(#REF!)</f>
        <v>#REF!</v>
      </c>
      <c r="AI50" s="64" t="e">
        <f>SUM(#REF!)</f>
        <v>#REF!</v>
      </c>
      <c r="AJ50" s="64" t="e">
        <f>SUM(#REF!)</f>
        <v>#REF!</v>
      </c>
      <c r="AK50" s="120" t="e">
        <f t="shared" ref="AK50:AK62" si="45">SUM(AG50:AJ50)</f>
        <v>#REF!</v>
      </c>
      <c r="AL50" s="123" t="e">
        <f>SUM(#REF!)</f>
        <v>#REF!</v>
      </c>
      <c r="AM50" s="123" t="e">
        <f>SUM(#REF!)</f>
        <v>#REF!</v>
      </c>
      <c r="AN50" s="123" t="e">
        <f>SUM(#REF!)</f>
        <v>#REF!</v>
      </c>
      <c r="AO50" s="123" t="e">
        <f>SUM(#REF!)</f>
        <v>#REF!</v>
      </c>
      <c r="AP50" s="120" t="e">
        <f t="shared" ref="AP50:AP62" si="46">SUM(AL50:AO50)</f>
        <v>#REF!</v>
      </c>
      <c r="AQ50" s="152"/>
      <c r="AR50" s="152"/>
      <c r="AS50" s="152"/>
      <c r="AT50" s="33"/>
      <c r="AU50" s="131">
        <v>9765.32</v>
      </c>
      <c r="AV50" s="131">
        <v>52583.839999999997</v>
      </c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</row>
    <row r="51" spans="1:416" s="6" customFormat="1" ht="18" customHeight="1" x14ac:dyDescent="0.25">
      <c r="A51" s="44" t="s">
        <v>70</v>
      </c>
      <c r="B51" s="46"/>
      <c r="C51" s="64" t="e">
        <f>SUM(#REF!)</f>
        <v>#REF!</v>
      </c>
      <c r="D51" s="64" t="e">
        <f>SUM(#REF!)</f>
        <v>#REF!</v>
      </c>
      <c r="E51" s="64" t="e">
        <f>SUM(#REF!)</f>
        <v>#REF!</v>
      </c>
      <c r="F51" s="64" t="e">
        <f>SUM(#REF!)</f>
        <v>#REF!</v>
      </c>
      <c r="G51" s="82"/>
      <c r="H51" s="64" t="e">
        <f>SUM(#REF!)</f>
        <v>#REF!</v>
      </c>
      <c r="I51" s="64" t="e">
        <f>SUM(#REF!)</f>
        <v>#REF!</v>
      </c>
      <c r="J51" s="64" t="e">
        <f>SUM(#REF!)</f>
        <v>#REF!</v>
      </c>
      <c r="K51" s="64" t="e">
        <f>SUM(#REF!)</f>
        <v>#REF!</v>
      </c>
      <c r="L51" s="82" t="e">
        <f>SUM(H51:K51)</f>
        <v>#REF!</v>
      </c>
      <c r="M51" s="64" t="e">
        <f>SUM(#REF!)</f>
        <v>#REF!</v>
      </c>
      <c r="N51" s="64" t="e">
        <f>SUM(#REF!)</f>
        <v>#REF!</v>
      </c>
      <c r="O51" s="64" t="e">
        <f>SUM(#REF!)</f>
        <v>#REF!</v>
      </c>
      <c r="P51" s="64" t="e">
        <f>SUM(#REF!)</f>
        <v>#REF!</v>
      </c>
      <c r="Q51" s="82" t="e">
        <f t="shared" si="41"/>
        <v>#REF!</v>
      </c>
      <c r="R51" s="64" t="e">
        <f>SUM(#REF!)</f>
        <v>#REF!</v>
      </c>
      <c r="S51" s="64" t="e">
        <f>SUM(#REF!)</f>
        <v>#REF!</v>
      </c>
      <c r="T51" s="64" t="e">
        <f>SUM(#REF!)</f>
        <v>#REF!</v>
      </c>
      <c r="U51" s="64" t="e">
        <f>SUM(#REF!)</f>
        <v>#REF!</v>
      </c>
      <c r="V51" s="82" t="e">
        <f t="shared" si="42"/>
        <v>#REF!</v>
      </c>
      <c r="W51" s="64" t="e">
        <f>SUM(#REF!)</f>
        <v>#REF!</v>
      </c>
      <c r="X51" s="64" t="e">
        <f>SUM(#REF!)</f>
        <v>#REF!</v>
      </c>
      <c r="Y51" s="64" t="e">
        <f>SUM(#REF!)</f>
        <v>#REF!</v>
      </c>
      <c r="Z51" s="64" t="e">
        <f>SUM(#REF!)</f>
        <v>#REF!</v>
      </c>
      <c r="AA51" s="82" t="e">
        <f t="shared" si="43"/>
        <v>#REF!</v>
      </c>
      <c r="AB51" s="64" t="e">
        <f>SUM(#REF!)</f>
        <v>#REF!</v>
      </c>
      <c r="AC51" s="64" t="e">
        <f>SUM(#REF!)</f>
        <v>#REF!</v>
      </c>
      <c r="AD51" s="64" t="e">
        <f>SUM(#REF!)</f>
        <v>#REF!</v>
      </c>
      <c r="AE51" s="64" t="e">
        <f>SUM(#REF!)</f>
        <v>#REF!</v>
      </c>
      <c r="AF51" s="120" t="e">
        <f t="shared" si="44"/>
        <v>#REF!</v>
      </c>
      <c r="AG51" s="64" t="e">
        <f>SUM(#REF!)</f>
        <v>#REF!</v>
      </c>
      <c r="AH51" s="64" t="e">
        <f>SUM(#REF!)</f>
        <v>#REF!</v>
      </c>
      <c r="AI51" s="64" t="e">
        <f>SUM(#REF!)</f>
        <v>#REF!</v>
      </c>
      <c r="AJ51" s="64" t="e">
        <f>SUM(#REF!)</f>
        <v>#REF!</v>
      </c>
      <c r="AK51" s="120" t="e">
        <f t="shared" si="45"/>
        <v>#REF!</v>
      </c>
      <c r="AL51" s="123" t="e">
        <f>SUM(#REF!)</f>
        <v>#REF!</v>
      </c>
      <c r="AM51" s="123" t="e">
        <f>SUM(#REF!)</f>
        <v>#REF!</v>
      </c>
      <c r="AN51" s="123" t="e">
        <f>SUM(#REF!)</f>
        <v>#REF!</v>
      </c>
      <c r="AO51" s="123" t="e">
        <f>SUM(#REF!)</f>
        <v>#REF!</v>
      </c>
      <c r="AP51" s="120" t="e">
        <f t="shared" si="46"/>
        <v>#REF!</v>
      </c>
      <c r="AQ51" s="152"/>
      <c r="AR51" s="152"/>
      <c r="AS51" s="152"/>
      <c r="AT51" s="45"/>
      <c r="AU51" s="131">
        <v>-9765.32</v>
      </c>
      <c r="AV51" s="131">
        <v>-52583.839999999997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</row>
    <row r="52" spans="1:416" s="6" customFormat="1" ht="18" customHeight="1" x14ac:dyDescent="0.25">
      <c r="A52" s="97" t="s">
        <v>34</v>
      </c>
      <c r="B52" s="36"/>
      <c r="C52" s="54" t="e">
        <f>SUM(#REF!)</f>
        <v>#REF!</v>
      </c>
      <c r="D52" s="54" t="e">
        <f>SUM(#REF!)</f>
        <v>#REF!</v>
      </c>
      <c r="E52" s="54" t="e">
        <f>SUM(#REF!)</f>
        <v>#REF!</v>
      </c>
      <c r="F52" s="54" t="e">
        <f>SUM(#REF!)</f>
        <v>#REF!</v>
      </c>
      <c r="G52" s="77" t="e">
        <f t="shared" si="39"/>
        <v>#REF!</v>
      </c>
      <c r="H52" s="54" t="e">
        <f>SUM(#REF!)</f>
        <v>#REF!</v>
      </c>
      <c r="I52" s="54" t="e">
        <f>SUM(#REF!)</f>
        <v>#REF!</v>
      </c>
      <c r="J52" s="54" t="e">
        <f>SUM(#REF!)</f>
        <v>#REF!</v>
      </c>
      <c r="K52" s="54" t="e">
        <f>SUM(#REF!)</f>
        <v>#REF!</v>
      </c>
      <c r="L52" s="77" t="e">
        <f t="shared" si="40"/>
        <v>#REF!</v>
      </c>
      <c r="M52" s="54" t="e">
        <f>SUM(#REF!)</f>
        <v>#REF!</v>
      </c>
      <c r="N52" s="54" t="e">
        <f>SUM(#REF!)</f>
        <v>#REF!</v>
      </c>
      <c r="O52" s="54" t="e">
        <f>SUM(#REF!)</f>
        <v>#REF!</v>
      </c>
      <c r="P52" s="54" t="e">
        <f>SUM(#REF!)</f>
        <v>#REF!</v>
      </c>
      <c r="Q52" s="77" t="e">
        <f t="shared" si="41"/>
        <v>#REF!</v>
      </c>
      <c r="R52" s="54" t="e">
        <f>SUM(#REF!)</f>
        <v>#REF!</v>
      </c>
      <c r="S52" s="54" t="e">
        <f>SUM(#REF!)</f>
        <v>#REF!</v>
      </c>
      <c r="T52" s="54" t="e">
        <f>SUM(#REF!)</f>
        <v>#REF!</v>
      </c>
      <c r="U52" s="54" t="e">
        <f>SUM(#REF!)</f>
        <v>#REF!</v>
      </c>
      <c r="V52" s="77" t="e">
        <f t="shared" si="42"/>
        <v>#REF!</v>
      </c>
      <c r="W52" s="54" t="e">
        <f>SUM(#REF!)</f>
        <v>#REF!</v>
      </c>
      <c r="X52" s="54" t="e">
        <f>SUM(#REF!)</f>
        <v>#REF!</v>
      </c>
      <c r="Y52" s="54" t="e">
        <f>SUM(#REF!)</f>
        <v>#REF!</v>
      </c>
      <c r="Z52" s="54" t="e">
        <f>SUM(#REF!)</f>
        <v>#REF!</v>
      </c>
      <c r="AA52" s="77" t="e">
        <f t="shared" si="43"/>
        <v>#REF!</v>
      </c>
      <c r="AB52" s="54" t="e">
        <f>SUM(#REF!)</f>
        <v>#REF!</v>
      </c>
      <c r="AC52" s="54" t="e">
        <f>SUM(#REF!)</f>
        <v>#REF!</v>
      </c>
      <c r="AD52" s="54" t="e">
        <f>SUM(#REF!)</f>
        <v>#REF!</v>
      </c>
      <c r="AE52" s="54" t="e">
        <f>SUM(#REF!)</f>
        <v>#REF!</v>
      </c>
      <c r="AF52" s="77" t="e">
        <f t="shared" si="44"/>
        <v>#REF!</v>
      </c>
      <c r="AG52" s="54" t="e">
        <f>SUM(#REF!)</f>
        <v>#REF!</v>
      </c>
      <c r="AH52" s="54" t="e">
        <f>SUM(#REF!)</f>
        <v>#REF!</v>
      </c>
      <c r="AI52" s="54" t="e">
        <f>SUM(#REF!)</f>
        <v>#REF!</v>
      </c>
      <c r="AJ52" s="54" t="e">
        <f>SUM(#REF!)</f>
        <v>#REF!</v>
      </c>
      <c r="AK52" s="77" t="e">
        <f t="shared" si="45"/>
        <v>#REF!</v>
      </c>
      <c r="AL52" s="54" t="e">
        <f>SUM(#REF!)</f>
        <v>#REF!</v>
      </c>
      <c r="AM52" s="54" t="e">
        <f>SUM(#REF!)</f>
        <v>#REF!</v>
      </c>
      <c r="AN52" s="54" t="e">
        <f>SUM(#REF!)</f>
        <v>#REF!</v>
      </c>
      <c r="AO52" s="54" t="e">
        <f>SUM(#REF!)</f>
        <v>#REF!</v>
      </c>
      <c r="AP52" s="77" t="e">
        <f t="shared" si="46"/>
        <v>#REF!</v>
      </c>
      <c r="AQ52" s="144"/>
      <c r="AR52" s="144"/>
      <c r="AS52" s="144"/>
      <c r="AU52" s="126">
        <v>0</v>
      </c>
      <c r="AV52" s="126">
        <v>0</v>
      </c>
    </row>
    <row r="53" spans="1:416" s="6" customFormat="1" ht="18" customHeight="1" x14ac:dyDescent="0.25">
      <c r="A53" s="65" t="s">
        <v>35</v>
      </c>
      <c r="B53" s="35"/>
      <c r="C53" s="66" t="e">
        <f>SUM(#REF!)</f>
        <v>#REF!</v>
      </c>
      <c r="D53" s="66" t="e">
        <f>SUM(#REF!)</f>
        <v>#REF!</v>
      </c>
      <c r="E53" s="66" t="e">
        <f>SUM(#REF!)</f>
        <v>#REF!</v>
      </c>
      <c r="F53" s="66" t="e">
        <f>SUM(#REF!)</f>
        <v>#REF!</v>
      </c>
      <c r="G53" s="83" t="e">
        <f t="shared" si="39"/>
        <v>#REF!</v>
      </c>
      <c r="H53" s="66" t="e">
        <f>SUM(#REF!)</f>
        <v>#REF!</v>
      </c>
      <c r="I53" s="66" t="e">
        <f>SUM(#REF!)</f>
        <v>#REF!</v>
      </c>
      <c r="J53" s="66" t="e">
        <f>SUM(#REF!)</f>
        <v>#REF!</v>
      </c>
      <c r="K53" s="66" t="e">
        <f>SUM(#REF!)</f>
        <v>#REF!</v>
      </c>
      <c r="L53" s="83" t="e">
        <f t="shared" si="40"/>
        <v>#REF!</v>
      </c>
      <c r="M53" s="66" t="e">
        <f>SUM(#REF!)</f>
        <v>#REF!</v>
      </c>
      <c r="N53" s="66" t="e">
        <f>SUM(#REF!)</f>
        <v>#REF!</v>
      </c>
      <c r="O53" s="66" t="e">
        <f>SUM(#REF!)</f>
        <v>#REF!</v>
      </c>
      <c r="P53" s="66" t="e">
        <f>SUM(#REF!)</f>
        <v>#REF!</v>
      </c>
      <c r="Q53" s="83" t="e">
        <f t="shared" si="41"/>
        <v>#REF!</v>
      </c>
      <c r="R53" s="66" t="e">
        <f>SUM(#REF!)</f>
        <v>#REF!</v>
      </c>
      <c r="S53" s="66" t="e">
        <f>SUM(#REF!)</f>
        <v>#REF!</v>
      </c>
      <c r="T53" s="66" t="e">
        <f>SUM(#REF!)</f>
        <v>#REF!</v>
      </c>
      <c r="U53" s="66" t="e">
        <f>SUM(#REF!)</f>
        <v>#REF!</v>
      </c>
      <c r="V53" s="83" t="e">
        <f t="shared" si="42"/>
        <v>#REF!</v>
      </c>
      <c r="W53" s="66" t="e">
        <f>SUM(#REF!)</f>
        <v>#REF!</v>
      </c>
      <c r="X53" s="66" t="e">
        <f>SUM(#REF!)</f>
        <v>#REF!</v>
      </c>
      <c r="Y53" s="66" t="e">
        <f>SUM(#REF!)</f>
        <v>#REF!</v>
      </c>
      <c r="Z53" s="66" t="e">
        <f>SUM(#REF!)</f>
        <v>#REF!</v>
      </c>
      <c r="AA53" s="83" t="e">
        <f t="shared" si="43"/>
        <v>#REF!</v>
      </c>
      <c r="AB53" s="66" t="e">
        <f>SUM(#REF!)</f>
        <v>#REF!</v>
      </c>
      <c r="AC53" s="66" t="e">
        <f>SUM(#REF!)</f>
        <v>#REF!</v>
      </c>
      <c r="AD53" s="66" t="e">
        <f>SUM(#REF!)</f>
        <v>#REF!</v>
      </c>
      <c r="AE53" s="66" t="e">
        <f>SUM(#REF!)</f>
        <v>#REF!</v>
      </c>
      <c r="AF53" s="83" t="e">
        <f t="shared" si="44"/>
        <v>#REF!</v>
      </c>
      <c r="AG53" s="66" t="e">
        <f>SUM(#REF!)</f>
        <v>#REF!</v>
      </c>
      <c r="AH53" s="66" t="e">
        <f>SUM(#REF!)</f>
        <v>#REF!</v>
      </c>
      <c r="AI53" s="66" t="e">
        <f>SUM(#REF!)</f>
        <v>#REF!</v>
      </c>
      <c r="AJ53" s="66" t="e">
        <f>SUM(#REF!)</f>
        <v>#REF!</v>
      </c>
      <c r="AK53" s="83" t="e">
        <f t="shared" si="45"/>
        <v>#REF!</v>
      </c>
      <c r="AL53" s="66" t="e">
        <f>SUM(#REF!)</f>
        <v>#REF!</v>
      </c>
      <c r="AM53" s="66" t="e">
        <f>SUM(#REF!)</f>
        <v>#REF!</v>
      </c>
      <c r="AN53" s="66" t="e">
        <f>SUM(#REF!)</f>
        <v>#REF!</v>
      </c>
      <c r="AO53" s="66" t="e">
        <f>SUM(#REF!)</f>
        <v>#REF!</v>
      </c>
      <c r="AP53" s="83" t="e">
        <f t="shared" si="46"/>
        <v>#REF!</v>
      </c>
      <c r="AQ53" s="153"/>
      <c r="AR53" s="153"/>
      <c r="AS53" s="153"/>
      <c r="AT53" s="34"/>
      <c r="AU53" s="132">
        <v>-29500</v>
      </c>
      <c r="AV53" s="132">
        <v>-84700</v>
      </c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6"/>
      <c r="EI53" s="36"/>
    </row>
    <row r="54" spans="1:416" s="6" customFormat="1" ht="18" customHeight="1" x14ac:dyDescent="0.25">
      <c r="A54" s="67" t="s">
        <v>36</v>
      </c>
      <c r="B54" s="38"/>
      <c r="C54" s="66" t="e">
        <f>SUM(#REF!)</f>
        <v>#REF!</v>
      </c>
      <c r="D54" s="66" t="e">
        <f>SUM(#REF!)</f>
        <v>#REF!</v>
      </c>
      <c r="E54" s="66" t="e">
        <f>SUM(#REF!)</f>
        <v>#REF!</v>
      </c>
      <c r="F54" s="66" t="e">
        <f>SUM(#REF!)</f>
        <v>#REF!</v>
      </c>
      <c r="G54" s="83" t="e">
        <f t="shared" si="39"/>
        <v>#REF!</v>
      </c>
      <c r="H54" s="66" t="e">
        <f>SUM(#REF!)</f>
        <v>#REF!</v>
      </c>
      <c r="I54" s="66" t="e">
        <f>SUM(#REF!)</f>
        <v>#REF!</v>
      </c>
      <c r="J54" s="66" t="e">
        <f>SUM(#REF!)</f>
        <v>#REF!</v>
      </c>
      <c r="K54" s="66" t="e">
        <f>SUM(#REF!)</f>
        <v>#REF!</v>
      </c>
      <c r="L54" s="83" t="e">
        <f t="shared" si="40"/>
        <v>#REF!</v>
      </c>
      <c r="M54" s="66" t="e">
        <f>SUM(#REF!)</f>
        <v>#REF!</v>
      </c>
      <c r="N54" s="66" t="e">
        <f>SUM(#REF!)</f>
        <v>#REF!</v>
      </c>
      <c r="O54" s="66" t="e">
        <f>SUM(#REF!)</f>
        <v>#REF!</v>
      </c>
      <c r="P54" s="66" t="e">
        <f>SUM(#REF!)</f>
        <v>#REF!</v>
      </c>
      <c r="Q54" s="83" t="e">
        <f t="shared" si="41"/>
        <v>#REF!</v>
      </c>
      <c r="R54" s="66" t="e">
        <f>SUM(#REF!)</f>
        <v>#REF!</v>
      </c>
      <c r="S54" s="66" t="e">
        <f>SUM(#REF!)</f>
        <v>#REF!</v>
      </c>
      <c r="T54" s="66" t="e">
        <f>SUM(#REF!)</f>
        <v>#REF!</v>
      </c>
      <c r="U54" s="66" t="e">
        <f>SUM(#REF!)</f>
        <v>#REF!</v>
      </c>
      <c r="V54" s="83" t="e">
        <f t="shared" si="42"/>
        <v>#REF!</v>
      </c>
      <c r="W54" s="66" t="e">
        <f>SUM(#REF!)</f>
        <v>#REF!</v>
      </c>
      <c r="X54" s="66" t="e">
        <f>SUM(#REF!)</f>
        <v>#REF!</v>
      </c>
      <c r="Y54" s="66" t="e">
        <f>SUM(#REF!)</f>
        <v>#REF!</v>
      </c>
      <c r="Z54" s="66" t="e">
        <f>SUM(#REF!)</f>
        <v>#REF!</v>
      </c>
      <c r="AA54" s="83" t="e">
        <f t="shared" si="43"/>
        <v>#REF!</v>
      </c>
      <c r="AB54" s="66" t="e">
        <f>SUM(#REF!)</f>
        <v>#REF!</v>
      </c>
      <c r="AC54" s="66" t="e">
        <f>SUM(#REF!)</f>
        <v>#REF!</v>
      </c>
      <c r="AD54" s="66" t="e">
        <f>SUM(#REF!)</f>
        <v>#REF!</v>
      </c>
      <c r="AE54" s="66" t="e">
        <f>SUM(#REF!)</f>
        <v>#REF!</v>
      </c>
      <c r="AF54" s="83" t="e">
        <f t="shared" si="44"/>
        <v>#REF!</v>
      </c>
      <c r="AG54" s="66" t="e">
        <f>SUM(#REF!)</f>
        <v>#REF!</v>
      </c>
      <c r="AH54" s="66" t="e">
        <f>SUM(#REF!)</f>
        <v>#REF!</v>
      </c>
      <c r="AI54" s="66" t="e">
        <f>SUM(#REF!)</f>
        <v>#REF!</v>
      </c>
      <c r="AJ54" s="66" t="e">
        <f>SUM(#REF!)</f>
        <v>#REF!</v>
      </c>
      <c r="AK54" s="83" t="e">
        <f t="shared" si="45"/>
        <v>#REF!</v>
      </c>
      <c r="AL54" s="66" t="e">
        <f>SUM(#REF!)</f>
        <v>#REF!</v>
      </c>
      <c r="AM54" s="66" t="e">
        <f>SUM(#REF!)</f>
        <v>#REF!</v>
      </c>
      <c r="AN54" s="66" t="e">
        <f>SUM(#REF!)</f>
        <v>#REF!</v>
      </c>
      <c r="AO54" s="66" t="e">
        <f>SUM(#REF!)</f>
        <v>#REF!</v>
      </c>
      <c r="AP54" s="83" t="e">
        <f t="shared" si="46"/>
        <v>#REF!</v>
      </c>
      <c r="AQ54" s="153"/>
      <c r="AR54" s="153"/>
      <c r="AS54" s="153"/>
      <c r="AT54" s="37"/>
      <c r="AU54" s="132">
        <v>29500</v>
      </c>
      <c r="AV54" s="132">
        <v>84700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9"/>
      <c r="EI54" s="39"/>
    </row>
    <row r="55" spans="1:416" s="6" customFormat="1" ht="18" customHeight="1" x14ac:dyDescent="0.25">
      <c r="A55" s="68" t="s">
        <v>37</v>
      </c>
      <c r="B55" s="31"/>
      <c r="C55" s="61" t="e">
        <f>SUM(#REF!)</f>
        <v>#REF!</v>
      </c>
      <c r="D55" s="61" t="e">
        <f>SUM(#REF!)</f>
        <v>#REF!</v>
      </c>
      <c r="E55" s="61" t="e">
        <f>SUM(#REF!)</f>
        <v>#REF!</v>
      </c>
      <c r="F55" s="61" t="e">
        <f>SUM(#REF!)</f>
        <v>#REF!</v>
      </c>
      <c r="G55" s="84" t="e">
        <f t="shared" si="39"/>
        <v>#REF!</v>
      </c>
      <c r="H55" s="61" t="e">
        <f>SUM(#REF!)</f>
        <v>#REF!</v>
      </c>
      <c r="I55" s="61" t="e">
        <f>SUM(#REF!)</f>
        <v>#REF!</v>
      </c>
      <c r="J55" s="61" t="e">
        <f>SUM(#REF!)</f>
        <v>#REF!</v>
      </c>
      <c r="K55" s="61" t="e">
        <f>SUM(#REF!)</f>
        <v>#REF!</v>
      </c>
      <c r="L55" s="84" t="e">
        <f t="shared" si="40"/>
        <v>#REF!</v>
      </c>
      <c r="M55" s="61" t="e">
        <f>SUM(#REF!)</f>
        <v>#REF!</v>
      </c>
      <c r="N55" s="61" t="e">
        <f>SUM(#REF!)</f>
        <v>#REF!</v>
      </c>
      <c r="O55" s="61" t="e">
        <f>SUM(#REF!)</f>
        <v>#REF!</v>
      </c>
      <c r="P55" s="61" t="e">
        <f>SUM(#REF!)</f>
        <v>#REF!</v>
      </c>
      <c r="Q55" s="84" t="e">
        <f t="shared" si="41"/>
        <v>#REF!</v>
      </c>
      <c r="R55" s="61" t="e">
        <f>SUM(#REF!)</f>
        <v>#REF!</v>
      </c>
      <c r="S55" s="61" t="e">
        <f>SUM(#REF!)</f>
        <v>#REF!</v>
      </c>
      <c r="T55" s="61" t="e">
        <f>SUM(#REF!)</f>
        <v>#REF!</v>
      </c>
      <c r="U55" s="61" t="e">
        <f>SUM(#REF!)</f>
        <v>#REF!</v>
      </c>
      <c r="V55" s="84" t="e">
        <f t="shared" si="42"/>
        <v>#REF!</v>
      </c>
      <c r="W55" s="61" t="e">
        <f>SUM(#REF!)</f>
        <v>#REF!</v>
      </c>
      <c r="X55" s="61" t="e">
        <f>SUM(#REF!)</f>
        <v>#REF!</v>
      </c>
      <c r="Y55" s="61" t="e">
        <f>SUM(#REF!)</f>
        <v>#REF!</v>
      </c>
      <c r="Z55" s="61" t="e">
        <f>SUM(#REF!)</f>
        <v>#REF!</v>
      </c>
      <c r="AA55" s="84" t="e">
        <f t="shared" si="43"/>
        <v>#REF!</v>
      </c>
      <c r="AB55" s="61" t="e">
        <f>SUM(#REF!)</f>
        <v>#REF!</v>
      </c>
      <c r="AC55" s="61" t="e">
        <f>SUM(#REF!)</f>
        <v>#REF!</v>
      </c>
      <c r="AD55" s="61" t="e">
        <f>SUM(#REF!)</f>
        <v>#REF!</v>
      </c>
      <c r="AE55" s="61" t="e">
        <f>SUM(#REF!)</f>
        <v>#REF!</v>
      </c>
      <c r="AF55" s="84" t="e">
        <f t="shared" si="44"/>
        <v>#REF!</v>
      </c>
      <c r="AG55" s="61" t="e">
        <f>SUM(#REF!)</f>
        <v>#REF!</v>
      </c>
      <c r="AH55" s="61" t="e">
        <f>SUM(#REF!)</f>
        <v>#REF!</v>
      </c>
      <c r="AI55" s="61" t="e">
        <f>SUM(#REF!)</f>
        <v>#REF!</v>
      </c>
      <c r="AJ55" s="61" t="e">
        <f>SUM(#REF!)</f>
        <v>#REF!</v>
      </c>
      <c r="AK55" s="84" t="e">
        <f t="shared" si="45"/>
        <v>#REF!</v>
      </c>
      <c r="AL55" s="61" t="e">
        <f>SUM(#REF!)</f>
        <v>#REF!</v>
      </c>
      <c r="AM55" s="61" t="e">
        <f>SUM(#REF!)</f>
        <v>#REF!</v>
      </c>
      <c r="AN55" s="61" t="e">
        <f>SUM(#REF!)</f>
        <v>#REF!</v>
      </c>
      <c r="AO55" s="61" t="e">
        <f>SUM(#REF!)</f>
        <v>#REF!</v>
      </c>
      <c r="AP55" s="84" t="e">
        <f t="shared" si="46"/>
        <v>#REF!</v>
      </c>
      <c r="AQ55" s="154"/>
      <c r="AR55" s="154"/>
      <c r="AS55" s="154"/>
      <c r="AT55" s="30"/>
      <c r="AU55" s="133">
        <v>0</v>
      </c>
      <c r="AV55" s="133">
        <v>0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</row>
    <row r="56" spans="1:416" s="6" customFormat="1" ht="18" customHeight="1" x14ac:dyDescent="0.25">
      <c r="A56" s="69" t="s">
        <v>38</v>
      </c>
      <c r="B56" s="31"/>
      <c r="C56" s="61" t="e">
        <f>SUM(#REF!)</f>
        <v>#REF!</v>
      </c>
      <c r="D56" s="61" t="e">
        <f>SUM(#REF!)</f>
        <v>#REF!</v>
      </c>
      <c r="E56" s="61" t="e">
        <f>SUM(#REF!)</f>
        <v>#REF!</v>
      </c>
      <c r="F56" s="61" t="e">
        <f>SUM(#REF!)</f>
        <v>#REF!</v>
      </c>
      <c r="G56" s="84" t="e">
        <f t="shared" si="39"/>
        <v>#REF!</v>
      </c>
      <c r="H56" s="61" t="e">
        <f>SUM(#REF!)</f>
        <v>#REF!</v>
      </c>
      <c r="I56" s="61" t="e">
        <f>SUM(#REF!)</f>
        <v>#REF!</v>
      </c>
      <c r="J56" s="61" t="e">
        <f>SUM(#REF!)</f>
        <v>#REF!</v>
      </c>
      <c r="K56" s="61" t="e">
        <f>SUM(#REF!)</f>
        <v>#REF!</v>
      </c>
      <c r="L56" s="84" t="e">
        <f t="shared" si="40"/>
        <v>#REF!</v>
      </c>
      <c r="M56" s="61" t="e">
        <f>SUM(#REF!)</f>
        <v>#REF!</v>
      </c>
      <c r="N56" s="61" t="e">
        <f>SUM(#REF!)</f>
        <v>#REF!</v>
      </c>
      <c r="O56" s="61" t="e">
        <f>SUM(#REF!)</f>
        <v>#REF!</v>
      </c>
      <c r="P56" s="61" t="e">
        <f>SUM(#REF!)</f>
        <v>#REF!</v>
      </c>
      <c r="Q56" s="84" t="e">
        <f t="shared" si="41"/>
        <v>#REF!</v>
      </c>
      <c r="R56" s="61" t="e">
        <f>SUM(#REF!)</f>
        <v>#REF!</v>
      </c>
      <c r="S56" s="61" t="e">
        <f>SUM(#REF!)</f>
        <v>#REF!</v>
      </c>
      <c r="T56" s="61" t="e">
        <f>SUM(#REF!)</f>
        <v>#REF!</v>
      </c>
      <c r="U56" s="61" t="e">
        <f>SUM(#REF!)</f>
        <v>#REF!</v>
      </c>
      <c r="V56" s="84" t="e">
        <f t="shared" si="42"/>
        <v>#REF!</v>
      </c>
      <c r="W56" s="61" t="e">
        <f>SUM(#REF!)</f>
        <v>#REF!</v>
      </c>
      <c r="X56" s="61" t="e">
        <f>SUM(#REF!)</f>
        <v>#REF!</v>
      </c>
      <c r="Y56" s="61" t="e">
        <f>SUM(#REF!)</f>
        <v>#REF!</v>
      </c>
      <c r="Z56" s="61" t="e">
        <f>SUM(#REF!)</f>
        <v>#REF!</v>
      </c>
      <c r="AA56" s="84" t="e">
        <f t="shared" si="43"/>
        <v>#REF!</v>
      </c>
      <c r="AB56" s="61" t="e">
        <f>SUM(#REF!)</f>
        <v>#REF!</v>
      </c>
      <c r="AC56" s="61" t="e">
        <f>SUM(#REF!)</f>
        <v>#REF!</v>
      </c>
      <c r="AD56" s="61" t="e">
        <f>SUM(#REF!)</f>
        <v>#REF!</v>
      </c>
      <c r="AE56" s="61" t="e">
        <f>SUM(#REF!)</f>
        <v>#REF!</v>
      </c>
      <c r="AF56" s="84" t="e">
        <f t="shared" si="44"/>
        <v>#REF!</v>
      </c>
      <c r="AG56" s="61" t="e">
        <f>SUM(#REF!)</f>
        <v>#REF!</v>
      </c>
      <c r="AH56" s="61" t="e">
        <f>SUM(#REF!)</f>
        <v>#REF!</v>
      </c>
      <c r="AI56" s="61" t="e">
        <f>SUM(#REF!)</f>
        <v>#REF!</v>
      </c>
      <c r="AJ56" s="61" t="e">
        <f>SUM(#REF!)</f>
        <v>#REF!</v>
      </c>
      <c r="AK56" s="84" t="e">
        <f t="shared" si="45"/>
        <v>#REF!</v>
      </c>
      <c r="AL56" s="61" t="e">
        <f>SUM(#REF!)</f>
        <v>#REF!</v>
      </c>
      <c r="AM56" s="61" t="e">
        <f>SUM(#REF!)</f>
        <v>#REF!</v>
      </c>
      <c r="AN56" s="61" t="e">
        <f>SUM(#REF!)</f>
        <v>#REF!</v>
      </c>
      <c r="AO56" s="61" t="e">
        <f>SUM(#REF!)</f>
        <v>#REF!</v>
      </c>
      <c r="AP56" s="84" t="e">
        <f t="shared" si="46"/>
        <v>#REF!</v>
      </c>
      <c r="AQ56" s="154"/>
      <c r="AR56" s="154"/>
      <c r="AS56" s="154"/>
      <c r="AT56" s="30"/>
      <c r="AU56" s="133">
        <v>0</v>
      </c>
      <c r="AV56" s="133">
        <v>0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</row>
    <row r="57" spans="1:416" x14ac:dyDescent="0.25">
      <c r="A57" s="25" t="s">
        <v>39</v>
      </c>
      <c r="C57" s="54" t="e">
        <f>SUM(#REF!)</f>
        <v>#REF!</v>
      </c>
      <c r="D57" s="54" t="e">
        <f>SUM(#REF!)</f>
        <v>#REF!</v>
      </c>
      <c r="E57" s="54" t="e">
        <f>SUM(#REF!)</f>
        <v>#REF!</v>
      </c>
      <c r="F57" s="54" t="e">
        <f>SUM(#REF!)</f>
        <v>#REF!</v>
      </c>
      <c r="G57" s="77" t="e">
        <f t="shared" si="39"/>
        <v>#REF!</v>
      </c>
      <c r="H57" s="54" t="e">
        <f>SUM(#REF!)</f>
        <v>#REF!</v>
      </c>
      <c r="I57" s="54" t="e">
        <f>SUM(#REF!)</f>
        <v>#REF!</v>
      </c>
      <c r="J57" s="54" t="e">
        <f>SUM(#REF!)</f>
        <v>#REF!</v>
      </c>
      <c r="K57" s="54" t="e">
        <f>SUM(#REF!)</f>
        <v>#REF!</v>
      </c>
      <c r="L57" s="77" t="e">
        <f t="shared" si="40"/>
        <v>#REF!</v>
      </c>
      <c r="M57" s="54" t="e">
        <f>SUM(#REF!)</f>
        <v>#REF!</v>
      </c>
      <c r="N57" s="54" t="e">
        <f>SUM(#REF!)</f>
        <v>#REF!</v>
      </c>
      <c r="O57" s="54" t="e">
        <f>SUM(#REF!)</f>
        <v>#REF!</v>
      </c>
      <c r="P57" s="54" t="e">
        <f>SUM(#REF!)</f>
        <v>#REF!</v>
      </c>
      <c r="Q57" s="77" t="e">
        <f t="shared" si="41"/>
        <v>#REF!</v>
      </c>
      <c r="R57" s="54" t="e">
        <f>SUM(#REF!)</f>
        <v>#REF!</v>
      </c>
      <c r="S57" s="54" t="e">
        <f>SUM(#REF!)</f>
        <v>#REF!</v>
      </c>
      <c r="T57" s="54" t="e">
        <f>SUM(#REF!)</f>
        <v>#REF!</v>
      </c>
      <c r="U57" s="54" t="e">
        <f>SUM(#REF!)</f>
        <v>#REF!</v>
      </c>
      <c r="V57" s="77" t="e">
        <f t="shared" si="42"/>
        <v>#REF!</v>
      </c>
      <c r="W57" s="54" t="e">
        <f>SUM(#REF!)</f>
        <v>#REF!</v>
      </c>
      <c r="X57" s="54" t="e">
        <f>SUM(#REF!)</f>
        <v>#REF!</v>
      </c>
      <c r="Y57" s="54" t="e">
        <f>SUM(#REF!)</f>
        <v>#REF!</v>
      </c>
      <c r="Z57" s="54" t="e">
        <f>SUM(#REF!)</f>
        <v>#REF!</v>
      </c>
      <c r="AA57" s="77" t="e">
        <f t="shared" si="43"/>
        <v>#REF!</v>
      </c>
      <c r="AB57" s="54" t="e">
        <f>SUM(#REF!)</f>
        <v>#REF!</v>
      </c>
      <c r="AC57" s="54" t="e">
        <f>SUM(#REF!)</f>
        <v>#REF!</v>
      </c>
      <c r="AD57" s="54" t="e">
        <f>SUM(#REF!)</f>
        <v>#REF!</v>
      </c>
      <c r="AE57" s="54" t="e">
        <f>SUM(#REF!)</f>
        <v>#REF!</v>
      </c>
      <c r="AF57" s="77" t="e">
        <f t="shared" si="44"/>
        <v>#REF!</v>
      </c>
      <c r="AG57" s="54" t="e">
        <f>SUM(#REF!)</f>
        <v>#REF!</v>
      </c>
      <c r="AH57" s="54" t="e">
        <f>SUM(#REF!)</f>
        <v>#REF!</v>
      </c>
      <c r="AI57" s="54" t="e">
        <f>SUM(#REF!)</f>
        <v>#REF!</v>
      </c>
      <c r="AJ57" s="54" t="e">
        <f>SUM(#REF!)</f>
        <v>#REF!</v>
      </c>
      <c r="AK57" s="77" t="e">
        <f t="shared" si="45"/>
        <v>#REF!</v>
      </c>
      <c r="AL57" s="54" t="e">
        <f>SUM(#REF!)</f>
        <v>#REF!</v>
      </c>
      <c r="AM57" s="54" t="e">
        <f>SUM(#REF!)</f>
        <v>#REF!</v>
      </c>
      <c r="AN57" s="54" t="e">
        <f>SUM(#REF!)</f>
        <v>#REF!</v>
      </c>
      <c r="AO57" s="54" t="e">
        <f>SUM(#REF!)</f>
        <v>#REF!</v>
      </c>
      <c r="AP57" s="77" t="e">
        <f t="shared" si="46"/>
        <v>#REF!</v>
      </c>
      <c r="AQ57" s="144"/>
      <c r="AR57" s="144"/>
      <c r="AS57" s="144"/>
      <c r="AU57" s="126">
        <v>0</v>
      </c>
      <c r="AV57" s="126">
        <v>0</v>
      </c>
    </row>
    <row r="58" spans="1:416" x14ac:dyDescent="0.25">
      <c r="A58" s="25" t="s">
        <v>40</v>
      </c>
      <c r="C58" s="54" t="e">
        <f>SUM(#REF!)</f>
        <v>#REF!</v>
      </c>
      <c r="D58" s="54" t="e">
        <f>SUM(#REF!)</f>
        <v>#REF!</v>
      </c>
      <c r="E58" s="54" t="e">
        <f>SUM(#REF!)</f>
        <v>#REF!</v>
      </c>
      <c r="F58" s="54" t="e">
        <f>SUM(#REF!)</f>
        <v>#REF!</v>
      </c>
      <c r="G58" s="77" t="e">
        <f t="shared" si="39"/>
        <v>#REF!</v>
      </c>
      <c r="H58" s="54" t="e">
        <f>SUM(#REF!)</f>
        <v>#REF!</v>
      </c>
      <c r="I58" s="54" t="e">
        <f>SUM(#REF!)</f>
        <v>#REF!</v>
      </c>
      <c r="J58" s="54" t="e">
        <f>SUM(#REF!)</f>
        <v>#REF!</v>
      </c>
      <c r="K58" s="54" t="e">
        <f>SUM(#REF!)</f>
        <v>#REF!</v>
      </c>
      <c r="L58" s="77" t="e">
        <f t="shared" si="40"/>
        <v>#REF!</v>
      </c>
      <c r="M58" s="54" t="e">
        <f>SUM(#REF!)</f>
        <v>#REF!</v>
      </c>
      <c r="N58" s="54" t="e">
        <f>SUM(#REF!)</f>
        <v>#REF!</v>
      </c>
      <c r="O58" s="54" t="e">
        <f>SUM(#REF!)</f>
        <v>#REF!</v>
      </c>
      <c r="P58" s="54" t="e">
        <f>SUM(#REF!)</f>
        <v>#REF!</v>
      </c>
      <c r="Q58" s="77" t="e">
        <f t="shared" si="41"/>
        <v>#REF!</v>
      </c>
      <c r="R58" s="54" t="e">
        <f>SUM(#REF!)</f>
        <v>#REF!</v>
      </c>
      <c r="S58" s="54" t="e">
        <f>SUM(#REF!)</f>
        <v>#REF!</v>
      </c>
      <c r="T58" s="54" t="e">
        <f>SUM(#REF!)</f>
        <v>#REF!</v>
      </c>
      <c r="U58" s="54" t="e">
        <f>SUM(#REF!)</f>
        <v>#REF!</v>
      </c>
      <c r="V58" s="77" t="e">
        <f t="shared" si="42"/>
        <v>#REF!</v>
      </c>
      <c r="W58" s="54" t="e">
        <f>SUM(#REF!)</f>
        <v>#REF!</v>
      </c>
      <c r="X58" s="54" t="e">
        <f>SUM(#REF!)</f>
        <v>#REF!</v>
      </c>
      <c r="Y58" s="54" t="e">
        <f>SUM(#REF!)</f>
        <v>#REF!</v>
      </c>
      <c r="Z58" s="54" t="e">
        <f>SUM(#REF!)</f>
        <v>#REF!</v>
      </c>
      <c r="AA58" s="77" t="e">
        <f t="shared" si="43"/>
        <v>#REF!</v>
      </c>
      <c r="AB58" s="54" t="e">
        <f>SUM(#REF!)</f>
        <v>#REF!</v>
      </c>
      <c r="AC58" s="54" t="e">
        <f>SUM(#REF!)</f>
        <v>#REF!</v>
      </c>
      <c r="AD58" s="54" t="e">
        <f>SUM(#REF!)</f>
        <v>#REF!</v>
      </c>
      <c r="AE58" s="54" t="e">
        <f>SUM(#REF!)</f>
        <v>#REF!</v>
      </c>
      <c r="AF58" s="77" t="e">
        <f t="shared" si="44"/>
        <v>#REF!</v>
      </c>
      <c r="AG58" s="54" t="e">
        <f>SUM(#REF!)</f>
        <v>#REF!</v>
      </c>
      <c r="AH58" s="54" t="e">
        <f>SUM(#REF!)</f>
        <v>#REF!</v>
      </c>
      <c r="AI58" s="54" t="e">
        <f>SUM(#REF!)</f>
        <v>#REF!</v>
      </c>
      <c r="AJ58" s="54" t="e">
        <f>SUM(#REF!)</f>
        <v>#REF!</v>
      </c>
      <c r="AK58" s="77" t="e">
        <f t="shared" si="45"/>
        <v>#REF!</v>
      </c>
      <c r="AL58" s="54" t="e">
        <f>SUM(#REF!)</f>
        <v>#REF!</v>
      </c>
      <c r="AM58" s="54" t="e">
        <f>SUM(#REF!)</f>
        <v>#REF!</v>
      </c>
      <c r="AN58" s="54" t="e">
        <f>SUM(#REF!)</f>
        <v>#REF!</v>
      </c>
      <c r="AO58" s="54" t="e">
        <f>SUM(#REF!)</f>
        <v>#REF!</v>
      </c>
      <c r="AP58" s="77" t="e">
        <f t="shared" si="46"/>
        <v>#REF!</v>
      </c>
      <c r="AQ58" s="144"/>
      <c r="AR58" s="144"/>
      <c r="AS58" s="144"/>
      <c r="AU58" s="126">
        <v>0</v>
      </c>
      <c r="AV58" s="126">
        <v>0</v>
      </c>
    </row>
    <row r="59" spans="1:416" x14ac:dyDescent="0.25">
      <c r="A59" s="25" t="s">
        <v>41</v>
      </c>
      <c r="C59" s="54" t="e">
        <f>SUM(#REF!)</f>
        <v>#REF!</v>
      </c>
      <c r="D59" s="54" t="e">
        <f>SUM(#REF!)</f>
        <v>#REF!</v>
      </c>
      <c r="E59" s="54" t="e">
        <f>SUM(#REF!)</f>
        <v>#REF!</v>
      </c>
      <c r="F59" s="54" t="e">
        <f>SUM(#REF!)</f>
        <v>#REF!</v>
      </c>
      <c r="G59" s="77" t="e">
        <f t="shared" si="39"/>
        <v>#REF!</v>
      </c>
      <c r="H59" s="54" t="e">
        <f>SUM(#REF!)</f>
        <v>#REF!</v>
      </c>
      <c r="I59" s="54" t="e">
        <f>SUM(#REF!)</f>
        <v>#REF!</v>
      </c>
      <c r="J59" s="54" t="e">
        <f>SUM(#REF!)</f>
        <v>#REF!</v>
      </c>
      <c r="K59" s="54" t="e">
        <f>SUM(#REF!)</f>
        <v>#REF!</v>
      </c>
      <c r="L59" s="77" t="e">
        <f t="shared" si="40"/>
        <v>#REF!</v>
      </c>
      <c r="M59" s="54" t="e">
        <f>SUM(#REF!)</f>
        <v>#REF!</v>
      </c>
      <c r="N59" s="54" t="e">
        <f>SUM(#REF!)</f>
        <v>#REF!</v>
      </c>
      <c r="O59" s="54" t="e">
        <f>SUM(#REF!)</f>
        <v>#REF!</v>
      </c>
      <c r="P59" s="54" t="e">
        <f>SUM(#REF!)</f>
        <v>#REF!</v>
      </c>
      <c r="Q59" s="77" t="e">
        <f t="shared" si="41"/>
        <v>#REF!</v>
      </c>
      <c r="R59" s="54" t="e">
        <f>SUM(#REF!)</f>
        <v>#REF!</v>
      </c>
      <c r="S59" s="54" t="e">
        <f>SUM(#REF!)</f>
        <v>#REF!</v>
      </c>
      <c r="T59" s="54" t="e">
        <f>SUM(#REF!)</f>
        <v>#REF!</v>
      </c>
      <c r="U59" s="54" t="e">
        <f>SUM(#REF!)</f>
        <v>#REF!</v>
      </c>
      <c r="V59" s="77" t="e">
        <f t="shared" si="42"/>
        <v>#REF!</v>
      </c>
      <c r="W59" s="54" t="e">
        <f>SUM(#REF!)</f>
        <v>#REF!</v>
      </c>
      <c r="X59" s="54" t="e">
        <f>SUM(#REF!)</f>
        <v>#REF!</v>
      </c>
      <c r="Y59" s="54" t="e">
        <f>SUM(#REF!)</f>
        <v>#REF!</v>
      </c>
      <c r="Z59" s="54" t="e">
        <f>SUM(#REF!)</f>
        <v>#REF!</v>
      </c>
      <c r="AA59" s="77" t="e">
        <f t="shared" si="43"/>
        <v>#REF!</v>
      </c>
      <c r="AB59" s="54" t="e">
        <f>SUM(#REF!)</f>
        <v>#REF!</v>
      </c>
      <c r="AC59" s="54" t="e">
        <f>SUM(#REF!)</f>
        <v>#REF!</v>
      </c>
      <c r="AD59" s="54" t="e">
        <f>SUM(#REF!)</f>
        <v>#REF!</v>
      </c>
      <c r="AE59" s="54" t="e">
        <f>SUM(#REF!)</f>
        <v>#REF!</v>
      </c>
      <c r="AF59" s="77" t="e">
        <f t="shared" si="44"/>
        <v>#REF!</v>
      </c>
      <c r="AG59" s="54" t="e">
        <f>SUM(#REF!)</f>
        <v>#REF!</v>
      </c>
      <c r="AH59" s="54" t="e">
        <f>SUM(#REF!)</f>
        <v>#REF!</v>
      </c>
      <c r="AI59" s="54" t="e">
        <f>SUM(#REF!)</f>
        <v>#REF!</v>
      </c>
      <c r="AJ59" s="54" t="e">
        <f>SUM(#REF!)</f>
        <v>#REF!</v>
      </c>
      <c r="AK59" s="77" t="e">
        <f t="shared" si="45"/>
        <v>#REF!</v>
      </c>
      <c r="AL59" s="54" t="e">
        <f>SUM(#REF!)</f>
        <v>#REF!</v>
      </c>
      <c r="AM59" s="54" t="e">
        <f>SUM(#REF!)</f>
        <v>#REF!</v>
      </c>
      <c r="AN59" s="54" t="e">
        <f>SUM(#REF!)</f>
        <v>#REF!</v>
      </c>
      <c r="AO59" s="54" t="e">
        <f>SUM(#REF!)</f>
        <v>#REF!</v>
      </c>
      <c r="AP59" s="77" t="e">
        <f t="shared" si="46"/>
        <v>#REF!</v>
      </c>
      <c r="AQ59" s="144"/>
      <c r="AR59" s="144"/>
      <c r="AS59" s="144"/>
      <c r="AU59" s="126">
        <v>0</v>
      </c>
      <c r="AV59" s="126">
        <v>0</v>
      </c>
    </row>
    <row r="60" spans="1:416" x14ac:dyDescent="0.25">
      <c r="A60" s="25" t="s">
        <v>42</v>
      </c>
      <c r="C60" s="54" t="e">
        <f>SUM(#REF!)</f>
        <v>#REF!</v>
      </c>
      <c r="D60" s="54" t="e">
        <f>SUM(#REF!)</f>
        <v>#REF!</v>
      </c>
      <c r="E60" s="54" t="e">
        <f>SUM(#REF!)</f>
        <v>#REF!</v>
      </c>
      <c r="F60" s="54" t="e">
        <f>SUM(#REF!)</f>
        <v>#REF!</v>
      </c>
      <c r="G60" s="77" t="e">
        <f t="shared" si="39"/>
        <v>#REF!</v>
      </c>
      <c r="H60" s="54" t="e">
        <f>SUM(#REF!)</f>
        <v>#REF!</v>
      </c>
      <c r="I60" s="54" t="e">
        <f>SUM(#REF!)</f>
        <v>#REF!</v>
      </c>
      <c r="J60" s="54" t="e">
        <f>SUM(#REF!)</f>
        <v>#REF!</v>
      </c>
      <c r="K60" s="54" t="e">
        <f>SUM(#REF!)</f>
        <v>#REF!</v>
      </c>
      <c r="L60" s="77" t="e">
        <f t="shared" si="40"/>
        <v>#REF!</v>
      </c>
      <c r="M60" s="54" t="e">
        <f>SUM(#REF!)</f>
        <v>#REF!</v>
      </c>
      <c r="N60" s="54" t="e">
        <f>SUM(#REF!)</f>
        <v>#REF!</v>
      </c>
      <c r="O60" s="54" t="e">
        <f>SUM(#REF!)</f>
        <v>#REF!</v>
      </c>
      <c r="P60" s="54" t="e">
        <f>SUM(#REF!)</f>
        <v>#REF!</v>
      </c>
      <c r="Q60" s="77" t="e">
        <f t="shared" si="41"/>
        <v>#REF!</v>
      </c>
      <c r="R60" s="54" t="e">
        <f>SUM(#REF!)</f>
        <v>#REF!</v>
      </c>
      <c r="S60" s="54" t="e">
        <f>SUM(#REF!)</f>
        <v>#REF!</v>
      </c>
      <c r="T60" s="54" t="e">
        <f>SUM(#REF!)</f>
        <v>#REF!</v>
      </c>
      <c r="U60" s="54" t="e">
        <f>SUM(#REF!)</f>
        <v>#REF!</v>
      </c>
      <c r="V60" s="77" t="e">
        <f t="shared" si="42"/>
        <v>#REF!</v>
      </c>
      <c r="W60" s="54" t="e">
        <f>SUM(#REF!)</f>
        <v>#REF!</v>
      </c>
      <c r="X60" s="54" t="e">
        <f>SUM(#REF!)</f>
        <v>#REF!</v>
      </c>
      <c r="Y60" s="54" t="e">
        <f>SUM(#REF!)</f>
        <v>#REF!</v>
      </c>
      <c r="Z60" s="54" t="e">
        <f>SUM(#REF!)</f>
        <v>#REF!</v>
      </c>
      <c r="AA60" s="77" t="e">
        <f t="shared" si="43"/>
        <v>#REF!</v>
      </c>
      <c r="AB60" s="54" t="e">
        <f>SUM(#REF!)</f>
        <v>#REF!</v>
      </c>
      <c r="AC60" s="54" t="e">
        <f>SUM(#REF!)</f>
        <v>#REF!</v>
      </c>
      <c r="AD60" s="54" t="e">
        <f>SUM(#REF!)</f>
        <v>#REF!</v>
      </c>
      <c r="AE60" s="54" t="e">
        <f>SUM(#REF!)</f>
        <v>#REF!</v>
      </c>
      <c r="AF60" s="77" t="e">
        <f t="shared" si="44"/>
        <v>#REF!</v>
      </c>
      <c r="AG60" s="54" t="e">
        <f>SUM(#REF!)</f>
        <v>#REF!</v>
      </c>
      <c r="AH60" s="54" t="e">
        <f>SUM(#REF!)</f>
        <v>#REF!</v>
      </c>
      <c r="AI60" s="54" t="e">
        <f>SUM(#REF!)</f>
        <v>#REF!</v>
      </c>
      <c r="AJ60" s="54" t="e">
        <f>SUM(#REF!)</f>
        <v>#REF!</v>
      </c>
      <c r="AK60" s="77" t="e">
        <f t="shared" si="45"/>
        <v>#REF!</v>
      </c>
      <c r="AL60" s="54" t="e">
        <f>SUM(#REF!)</f>
        <v>#REF!</v>
      </c>
      <c r="AM60" s="54" t="e">
        <f>SUM(#REF!)</f>
        <v>#REF!</v>
      </c>
      <c r="AN60" s="54" t="e">
        <f>SUM(#REF!)</f>
        <v>#REF!</v>
      </c>
      <c r="AO60" s="54" t="e">
        <f>SUM(#REF!)</f>
        <v>#REF!</v>
      </c>
      <c r="AP60" s="77" t="e">
        <f t="shared" si="46"/>
        <v>#REF!</v>
      </c>
      <c r="AQ60" s="144"/>
      <c r="AR60" s="144"/>
      <c r="AS60" s="144"/>
      <c r="AU60" s="126">
        <v>0</v>
      </c>
      <c r="AV60" s="126">
        <v>0</v>
      </c>
      <c r="EX60">
        <v>-364.65</v>
      </c>
    </row>
    <row r="61" spans="1:416" x14ac:dyDescent="0.25">
      <c r="A61" s="25" t="s">
        <v>43</v>
      </c>
      <c r="C61" s="54" t="e">
        <f>SUM(#REF!)</f>
        <v>#REF!</v>
      </c>
      <c r="D61" s="54" t="e">
        <f>SUM(#REF!)</f>
        <v>#REF!</v>
      </c>
      <c r="E61" s="54" t="e">
        <f>SUM(#REF!)</f>
        <v>#REF!</v>
      </c>
      <c r="F61" s="54" t="e">
        <f>SUM(#REF!)</f>
        <v>#REF!</v>
      </c>
      <c r="G61" s="77" t="e">
        <f t="shared" si="39"/>
        <v>#REF!</v>
      </c>
      <c r="H61" s="54" t="e">
        <f>SUM(#REF!)</f>
        <v>#REF!</v>
      </c>
      <c r="I61" s="54" t="e">
        <f>SUM(#REF!)</f>
        <v>#REF!</v>
      </c>
      <c r="J61" s="54" t="e">
        <f>SUM(#REF!)</f>
        <v>#REF!</v>
      </c>
      <c r="K61" s="54" t="e">
        <f>SUM(#REF!)</f>
        <v>#REF!</v>
      </c>
      <c r="L61" s="77" t="e">
        <f t="shared" si="40"/>
        <v>#REF!</v>
      </c>
      <c r="M61" s="54" t="e">
        <f>SUM(#REF!)</f>
        <v>#REF!</v>
      </c>
      <c r="N61" s="54" t="e">
        <f>SUM(#REF!)</f>
        <v>#REF!</v>
      </c>
      <c r="O61" s="54" t="e">
        <f>SUM(#REF!)</f>
        <v>#REF!</v>
      </c>
      <c r="P61" s="54" t="e">
        <f>SUM(#REF!)</f>
        <v>#REF!</v>
      </c>
      <c r="Q61" s="77" t="e">
        <f t="shared" si="41"/>
        <v>#REF!</v>
      </c>
      <c r="R61" s="54" t="e">
        <f>SUM(#REF!)</f>
        <v>#REF!</v>
      </c>
      <c r="S61" s="54" t="e">
        <f>SUM(#REF!)</f>
        <v>#REF!</v>
      </c>
      <c r="T61" s="54" t="e">
        <f>SUM(#REF!)</f>
        <v>#REF!</v>
      </c>
      <c r="U61" s="54" t="e">
        <f>SUM(#REF!)</f>
        <v>#REF!</v>
      </c>
      <c r="V61" s="77" t="e">
        <f t="shared" si="42"/>
        <v>#REF!</v>
      </c>
      <c r="W61" s="54" t="e">
        <f>SUM(#REF!)</f>
        <v>#REF!</v>
      </c>
      <c r="X61" s="54" t="e">
        <f>SUM(#REF!)</f>
        <v>#REF!</v>
      </c>
      <c r="Y61" s="54" t="e">
        <f>SUM(#REF!)</f>
        <v>#REF!</v>
      </c>
      <c r="Z61" s="54" t="e">
        <f>SUM(#REF!)</f>
        <v>#REF!</v>
      </c>
      <c r="AA61" s="77" t="e">
        <f t="shared" si="43"/>
        <v>#REF!</v>
      </c>
      <c r="AB61" s="54" t="e">
        <f>SUM(#REF!)</f>
        <v>#REF!</v>
      </c>
      <c r="AC61" s="54" t="e">
        <f>SUM(#REF!)</f>
        <v>#REF!</v>
      </c>
      <c r="AD61" s="54" t="e">
        <f>SUM(#REF!)</f>
        <v>#REF!</v>
      </c>
      <c r="AE61" s="54" t="e">
        <f>SUM(#REF!)</f>
        <v>#REF!</v>
      </c>
      <c r="AF61" s="77" t="e">
        <f t="shared" si="44"/>
        <v>#REF!</v>
      </c>
      <c r="AG61" s="54" t="e">
        <f>SUM(#REF!)</f>
        <v>#REF!</v>
      </c>
      <c r="AH61" s="54" t="e">
        <f>SUM(#REF!)</f>
        <v>#REF!</v>
      </c>
      <c r="AI61" s="54" t="e">
        <f>SUM(#REF!)</f>
        <v>#REF!</v>
      </c>
      <c r="AJ61" s="54" t="e">
        <f>SUM(#REF!)</f>
        <v>#REF!</v>
      </c>
      <c r="AK61" s="77" t="e">
        <f t="shared" si="45"/>
        <v>#REF!</v>
      </c>
      <c r="AL61" s="54" t="e">
        <f>SUM(#REF!)</f>
        <v>#REF!</v>
      </c>
      <c r="AM61" s="54" t="e">
        <f>SUM(#REF!)</f>
        <v>#REF!</v>
      </c>
      <c r="AN61" s="54" t="e">
        <f>SUM(#REF!)</f>
        <v>#REF!</v>
      </c>
      <c r="AO61" s="54" t="e">
        <f>SUM(#REF!)</f>
        <v>#REF!</v>
      </c>
      <c r="AP61" s="77" t="e">
        <f t="shared" si="46"/>
        <v>#REF!</v>
      </c>
      <c r="AQ61" s="144"/>
      <c r="AR61" s="144"/>
      <c r="AS61" s="144"/>
      <c r="AU61" s="126">
        <v>0</v>
      </c>
      <c r="AV61" s="126">
        <v>0</v>
      </c>
    </row>
    <row r="62" spans="1:416" x14ac:dyDescent="0.25">
      <c r="A62" s="29" t="s">
        <v>44</v>
      </c>
      <c r="C62" s="54" t="e">
        <f>SUM(#REF!)</f>
        <v>#REF!</v>
      </c>
      <c r="D62" s="54" t="e">
        <f>SUM(#REF!)</f>
        <v>#REF!</v>
      </c>
      <c r="E62" s="54" t="e">
        <f>SUM(#REF!)</f>
        <v>#REF!</v>
      </c>
      <c r="F62" s="54" t="e">
        <f>SUM(#REF!)</f>
        <v>#REF!</v>
      </c>
      <c r="G62" s="77" t="e">
        <f t="shared" si="39"/>
        <v>#REF!</v>
      </c>
      <c r="H62" s="54" t="e">
        <f>SUM(#REF!)</f>
        <v>#REF!</v>
      </c>
      <c r="I62" s="54" t="e">
        <f>SUM(#REF!)</f>
        <v>#REF!</v>
      </c>
      <c r="J62" s="54" t="e">
        <f>SUM(#REF!)</f>
        <v>#REF!</v>
      </c>
      <c r="K62" s="54" t="e">
        <f>SUM(#REF!)</f>
        <v>#REF!</v>
      </c>
      <c r="L62" s="77" t="e">
        <f t="shared" si="40"/>
        <v>#REF!</v>
      </c>
      <c r="M62" s="54" t="e">
        <f>SUM(#REF!)</f>
        <v>#REF!</v>
      </c>
      <c r="N62" s="54" t="e">
        <f>SUM(#REF!)</f>
        <v>#REF!</v>
      </c>
      <c r="O62" s="54" t="e">
        <f>SUM(#REF!)</f>
        <v>#REF!</v>
      </c>
      <c r="P62" s="54" t="e">
        <f>SUM(#REF!)</f>
        <v>#REF!</v>
      </c>
      <c r="Q62" s="77" t="e">
        <f t="shared" si="41"/>
        <v>#REF!</v>
      </c>
      <c r="R62" s="54" t="e">
        <f>SUM(#REF!)</f>
        <v>#REF!</v>
      </c>
      <c r="S62" s="54" t="e">
        <f>SUM(#REF!)</f>
        <v>#REF!</v>
      </c>
      <c r="T62" s="54" t="e">
        <f>SUM(#REF!)</f>
        <v>#REF!</v>
      </c>
      <c r="U62" s="54" t="e">
        <f>SUM(#REF!)</f>
        <v>#REF!</v>
      </c>
      <c r="V62" s="77" t="e">
        <f t="shared" si="42"/>
        <v>#REF!</v>
      </c>
      <c r="W62" s="54" t="e">
        <f>SUM(#REF!)</f>
        <v>#REF!</v>
      </c>
      <c r="X62" s="54" t="e">
        <f>SUM(#REF!)</f>
        <v>#REF!</v>
      </c>
      <c r="Y62" s="54" t="e">
        <f>SUM(#REF!)</f>
        <v>#REF!</v>
      </c>
      <c r="Z62" s="54" t="e">
        <f>SUM(#REF!)</f>
        <v>#REF!</v>
      </c>
      <c r="AA62" s="77" t="e">
        <f t="shared" si="43"/>
        <v>#REF!</v>
      </c>
      <c r="AB62" s="54" t="e">
        <f>SUM(#REF!)</f>
        <v>#REF!</v>
      </c>
      <c r="AC62" s="54" t="e">
        <f>SUM(#REF!)</f>
        <v>#REF!</v>
      </c>
      <c r="AD62" s="54" t="e">
        <f>SUM(#REF!)</f>
        <v>#REF!</v>
      </c>
      <c r="AE62" s="54" t="e">
        <f>SUM(#REF!)</f>
        <v>#REF!</v>
      </c>
      <c r="AF62" s="77" t="e">
        <f t="shared" si="44"/>
        <v>#REF!</v>
      </c>
      <c r="AG62" s="54" t="e">
        <f>SUM(#REF!)</f>
        <v>#REF!</v>
      </c>
      <c r="AH62" s="54" t="e">
        <f>SUM(#REF!)</f>
        <v>#REF!</v>
      </c>
      <c r="AI62" s="54" t="e">
        <f>SUM(#REF!)</f>
        <v>#REF!</v>
      </c>
      <c r="AJ62" s="54" t="e">
        <f>SUM(#REF!)</f>
        <v>#REF!</v>
      </c>
      <c r="AK62" s="77" t="e">
        <f t="shared" si="45"/>
        <v>#REF!</v>
      </c>
      <c r="AL62" s="54" t="e">
        <f>SUM(#REF!)</f>
        <v>#REF!</v>
      </c>
      <c r="AM62" s="54" t="e">
        <f>SUM(#REF!)</f>
        <v>#REF!</v>
      </c>
      <c r="AN62" s="54" t="e">
        <f>SUM(#REF!)</f>
        <v>#REF!</v>
      </c>
      <c r="AO62" s="54" t="e">
        <f>SUM(#REF!)</f>
        <v>#REF!</v>
      </c>
      <c r="AP62" s="77" t="e">
        <f t="shared" si="46"/>
        <v>#REF!</v>
      </c>
      <c r="AQ62" s="144"/>
      <c r="AR62" s="144"/>
      <c r="AS62" s="144"/>
      <c r="AU62" s="126">
        <v>0.01</v>
      </c>
      <c r="AV62" s="126">
        <v>-0.8899999999999999</v>
      </c>
      <c r="DD62">
        <v>0.02</v>
      </c>
      <c r="FM62">
        <v>-1.33</v>
      </c>
    </row>
    <row r="63" spans="1:416" s="25" customFormat="1" ht="18" customHeight="1" thickBot="1" x14ac:dyDescent="0.3">
      <c r="A63" s="102" t="s">
        <v>45</v>
      </c>
      <c r="B63" s="102"/>
      <c r="C63" s="103" t="e">
        <f t="shared" ref="C63:AA63" si="47">SUM(C50:C62)</f>
        <v>#REF!</v>
      </c>
      <c r="D63" s="103" t="e">
        <f t="shared" si="47"/>
        <v>#REF!</v>
      </c>
      <c r="E63" s="103" t="e">
        <f t="shared" si="47"/>
        <v>#REF!</v>
      </c>
      <c r="F63" s="103" t="e">
        <f>SUM(#REF!)</f>
        <v>#REF!</v>
      </c>
      <c r="G63" s="104" t="e">
        <f t="shared" si="47"/>
        <v>#REF!</v>
      </c>
      <c r="H63" s="103" t="e">
        <f t="shared" si="47"/>
        <v>#REF!</v>
      </c>
      <c r="I63" s="103" t="e">
        <f t="shared" si="47"/>
        <v>#REF!</v>
      </c>
      <c r="J63" s="103" t="e">
        <f t="shared" si="47"/>
        <v>#REF!</v>
      </c>
      <c r="K63" s="103" t="e">
        <f t="shared" si="47"/>
        <v>#REF!</v>
      </c>
      <c r="L63" s="104" t="e">
        <f t="shared" si="47"/>
        <v>#REF!</v>
      </c>
      <c r="M63" s="103" t="e">
        <f t="shared" si="47"/>
        <v>#REF!</v>
      </c>
      <c r="N63" s="103" t="e">
        <f t="shared" si="47"/>
        <v>#REF!</v>
      </c>
      <c r="O63" s="103" t="e">
        <f t="shared" si="47"/>
        <v>#REF!</v>
      </c>
      <c r="P63" s="103" t="e">
        <f t="shared" si="47"/>
        <v>#REF!</v>
      </c>
      <c r="Q63" s="104" t="e">
        <f t="shared" si="47"/>
        <v>#REF!</v>
      </c>
      <c r="R63" s="103" t="e">
        <f t="shared" si="47"/>
        <v>#REF!</v>
      </c>
      <c r="S63" s="103" t="e">
        <f t="shared" si="47"/>
        <v>#REF!</v>
      </c>
      <c r="T63" s="103" t="e">
        <f t="shared" si="47"/>
        <v>#REF!</v>
      </c>
      <c r="U63" s="103" t="e">
        <f t="shared" si="47"/>
        <v>#REF!</v>
      </c>
      <c r="V63" s="104" t="e">
        <f t="shared" si="47"/>
        <v>#REF!</v>
      </c>
      <c r="W63" s="103" t="e">
        <f t="shared" si="47"/>
        <v>#REF!</v>
      </c>
      <c r="X63" s="103" t="e">
        <f t="shared" si="47"/>
        <v>#REF!</v>
      </c>
      <c r="Y63" s="103" t="e">
        <f t="shared" si="47"/>
        <v>#REF!</v>
      </c>
      <c r="Z63" s="103" t="e">
        <f t="shared" si="47"/>
        <v>#REF!</v>
      </c>
      <c r="AA63" s="104" t="e">
        <f t="shared" si="47"/>
        <v>#REF!</v>
      </c>
      <c r="AB63" s="103" t="e">
        <f t="shared" ref="AB63:AP63" si="48">SUM(AB50:AB62)</f>
        <v>#REF!</v>
      </c>
      <c r="AC63" s="103" t="e">
        <f t="shared" si="48"/>
        <v>#REF!</v>
      </c>
      <c r="AD63" s="103" t="e">
        <f t="shared" si="48"/>
        <v>#REF!</v>
      </c>
      <c r="AE63" s="103" t="e">
        <f t="shared" si="48"/>
        <v>#REF!</v>
      </c>
      <c r="AF63" s="104" t="e">
        <f t="shared" si="48"/>
        <v>#REF!</v>
      </c>
      <c r="AG63" s="103" t="e">
        <f t="shared" si="48"/>
        <v>#REF!</v>
      </c>
      <c r="AH63" s="103" t="e">
        <f t="shared" si="48"/>
        <v>#REF!</v>
      </c>
      <c r="AI63" s="103" t="e">
        <f t="shared" si="48"/>
        <v>#REF!</v>
      </c>
      <c r="AJ63" s="103" t="e">
        <f t="shared" si="48"/>
        <v>#REF!</v>
      </c>
      <c r="AK63" s="104" t="e">
        <f t="shared" si="48"/>
        <v>#REF!</v>
      </c>
      <c r="AL63" s="103" t="e">
        <f t="shared" si="48"/>
        <v>#REF!</v>
      </c>
      <c r="AM63" s="103" t="e">
        <f t="shared" si="48"/>
        <v>#REF!</v>
      </c>
      <c r="AN63" s="103" t="e">
        <f t="shared" si="48"/>
        <v>#REF!</v>
      </c>
      <c r="AO63" s="103" t="e">
        <f t="shared" si="48"/>
        <v>#REF!</v>
      </c>
      <c r="AP63" s="104" t="e">
        <f t="shared" si="48"/>
        <v>#REF!</v>
      </c>
      <c r="AQ63" s="155"/>
      <c r="AR63" s="155"/>
      <c r="AS63" s="155"/>
      <c r="AT63" s="101"/>
      <c r="AU63" s="134">
        <v>0.01</v>
      </c>
      <c r="AV63" s="134">
        <v>-0.8899999999999999</v>
      </c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  <c r="IW63" s="105"/>
      <c r="IX63" s="105"/>
      <c r="IY63" s="105"/>
      <c r="IZ63" s="105"/>
      <c r="JA63" s="105"/>
      <c r="JB63" s="105"/>
      <c r="JC63" s="105"/>
      <c r="JD63" s="105"/>
      <c r="JE63" s="105"/>
      <c r="JF63" s="105"/>
      <c r="JG63" s="105"/>
      <c r="JH63" s="105"/>
      <c r="JI63" s="105"/>
      <c r="JJ63" s="105"/>
      <c r="JK63" s="105"/>
      <c r="JL63" s="105"/>
      <c r="JM63" s="105"/>
      <c r="JN63" s="105"/>
      <c r="JO63" s="105"/>
      <c r="JP63" s="105"/>
      <c r="JQ63" s="105"/>
      <c r="JR63" s="105"/>
      <c r="JS63" s="105"/>
      <c r="JT63" s="105"/>
      <c r="JU63" s="105"/>
      <c r="JV63" s="105"/>
      <c r="JW63" s="105"/>
      <c r="JX63" s="105"/>
      <c r="JY63" s="105"/>
      <c r="JZ63" s="105"/>
      <c r="KA63" s="105"/>
      <c r="KB63" s="105"/>
      <c r="KC63" s="105"/>
      <c r="KD63" s="105"/>
      <c r="KE63" s="105"/>
      <c r="KF63" s="105"/>
      <c r="KG63" s="105"/>
      <c r="KH63" s="105"/>
      <c r="KI63" s="105"/>
      <c r="KJ63" s="105"/>
      <c r="KK63" s="105"/>
      <c r="KL63" s="105"/>
      <c r="KM63" s="105"/>
      <c r="KN63" s="105"/>
      <c r="KO63" s="105"/>
      <c r="KP63" s="105"/>
      <c r="KQ63" s="105"/>
      <c r="KR63" s="105"/>
      <c r="KS63" s="105"/>
      <c r="KT63" s="105"/>
      <c r="KU63" s="105"/>
      <c r="KV63" s="105"/>
      <c r="KW63" s="105"/>
      <c r="KX63" s="105"/>
      <c r="KY63" s="105"/>
      <c r="KZ63" s="105"/>
      <c r="LA63" s="105"/>
      <c r="LB63" s="105"/>
      <c r="LC63" s="105"/>
      <c r="LD63" s="105"/>
      <c r="LE63" s="105"/>
      <c r="LF63" s="105"/>
      <c r="LG63" s="105"/>
      <c r="LH63" s="105"/>
      <c r="LI63" s="105"/>
      <c r="LJ63" s="105"/>
      <c r="LK63" s="105"/>
      <c r="LL63" s="105"/>
      <c r="LM63" s="105"/>
      <c r="LN63" s="105"/>
      <c r="LO63" s="105"/>
      <c r="LP63" s="105"/>
      <c r="LQ63" s="105"/>
      <c r="LR63" s="105"/>
      <c r="LS63" s="105"/>
      <c r="LT63" s="105"/>
      <c r="LU63" s="105"/>
      <c r="LV63" s="105"/>
      <c r="LW63" s="105"/>
      <c r="LX63" s="105"/>
      <c r="LY63" s="105"/>
      <c r="LZ63" s="105"/>
      <c r="MA63" s="105"/>
      <c r="MB63" s="105"/>
      <c r="MC63" s="105"/>
      <c r="MD63" s="105"/>
      <c r="ME63" s="105"/>
      <c r="MF63" s="105"/>
      <c r="MG63" s="105"/>
      <c r="MH63" s="105"/>
      <c r="MI63" s="105"/>
      <c r="MJ63" s="105"/>
      <c r="MK63" s="105"/>
      <c r="ML63" s="105"/>
      <c r="MM63" s="105"/>
      <c r="MN63" s="105"/>
      <c r="MO63" s="105"/>
      <c r="MP63" s="105"/>
      <c r="MQ63" s="105"/>
      <c r="MR63" s="105"/>
      <c r="MS63" s="105"/>
      <c r="MT63" s="105"/>
      <c r="MU63" s="105"/>
      <c r="MV63" s="105"/>
      <c r="MW63" s="105"/>
      <c r="MX63" s="105"/>
      <c r="MY63" s="105"/>
      <c r="MZ63" s="105"/>
      <c r="NA63" s="105"/>
      <c r="NB63" s="105"/>
      <c r="NC63" s="105"/>
      <c r="ND63" s="105"/>
      <c r="NE63" s="105"/>
      <c r="NF63" s="105"/>
      <c r="NG63" s="105"/>
      <c r="NH63" s="105"/>
      <c r="NI63" s="105"/>
      <c r="NJ63" s="105"/>
      <c r="NK63" s="105"/>
      <c r="NL63" s="105"/>
      <c r="NM63" s="105"/>
      <c r="NN63" s="105"/>
      <c r="NO63" s="105"/>
      <c r="NP63" s="105"/>
      <c r="NQ63" s="105"/>
      <c r="NR63" s="105"/>
      <c r="NS63" s="105"/>
      <c r="NT63" s="105"/>
      <c r="NU63" s="105"/>
      <c r="NV63" s="105"/>
      <c r="NW63" s="105"/>
      <c r="NX63" s="105"/>
      <c r="NY63" s="105"/>
      <c r="NZ63" s="105"/>
      <c r="OA63" s="105"/>
      <c r="OB63" s="105"/>
      <c r="OC63" s="105"/>
      <c r="OD63" s="105"/>
      <c r="OE63" s="105"/>
      <c r="OF63" s="105"/>
      <c r="OG63" s="105"/>
      <c r="OH63" s="105"/>
      <c r="OI63" s="105"/>
      <c r="OJ63" s="105"/>
      <c r="OK63" s="105"/>
      <c r="OL63" s="105"/>
      <c r="OM63" s="105"/>
      <c r="ON63" s="105"/>
      <c r="OO63" s="105"/>
      <c r="OP63" s="105"/>
      <c r="OQ63" s="105"/>
      <c r="OR63" s="105"/>
      <c r="OS63" s="105"/>
      <c r="OT63" s="105"/>
      <c r="OU63" s="105"/>
      <c r="OV63" s="105"/>
      <c r="OW63" s="105"/>
      <c r="OX63" s="105"/>
      <c r="OY63" s="105"/>
      <c r="OZ63" s="105"/>
    </row>
    <row r="64" spans="1:416" s="74" customFormat="1" ht="32.25" customHeight="1" thickTop="1" thickBot="1" x14ac:dyDescent="0.3">
      <c r="A64" s="109" t="s">
        <v>78</v>
      </c>
      <c r="B64" s="110"/>
      <c r="C64" s="73"/>
      <c r="D64" s="73"/>
      <c r="E64" s="73"/>
      <c r="F64" s="73"/>
      <c r="G64" s="85" t="e">
        <f>#REF!</f>
        <v>#REF!</v>
      </c>
      <c r="H64" s="73" t="e">
        <f>H49+H63+G64</f>
        <v>#REF!</v>
      </c>
      <c r="I64" s="73" t="e">
        <f>I49+I63+H64</f>
        <v>#REF!</v>
      </c>
      <c r="J64" s="73" t="e">
        <f>J49+J63+I64</f>
        <v>#REF!</v>
      </c>
      <c r="K64" s="73" t="e">
        <f>K49+K63+J64</f>
        <v>#REF!</v>
      </c>
      <c r="L64" s="85" t="e">
        <f>L49+L63+G64</f>
        <v>#REF!</v>
      </c>
      <c r="M64" s="73" t="e">
        <f>M49+M63+L64</f>
        <v>#REF!</v>
      </c>
      <c r="N64" s="73" t="e">
        <f>N49+N63+M64</f>
        <v>#REF!</v>
      </c>
      <c r="O64" s="73" t="e">
        <f>O49+O63+N64</f>
        <v>#REF!</v>
      </c>
      <c r="P64" s="73" t="e">
        <f>P49+P63+O64</f>
        <v>#REF!</v>
      </c>
      <c r="Q64" s="85" t="e">
        <f>Q49+Q63+L64</f>
        <v>#REF!</v>
      </c>
      <c r="R64" s="73" t="e">
        <f>R49+R63+Q64</f>
        <v>#REF!</v>
      </c>
      <c r="S64" s="73" t="e">
        <f>S49+S63+R64</f>
        <v>#REF!</v>
      </c>
      <c r="T64" s="73" t="e">
        <f>T49+T63+S64</f>
        <v>#REF!</v>
      </c>
      <c r="U64" s="73" t="e">
        <f>U49+U63+T64</f>
        <v>#REF!</v>
      </c>
      <c r="V64" s="85" t="e">
        <f>V49+V63+Q64</f>
        <v>#REF!</v>
      </c>
      <c r="W64" s="73" t="e">
        <f>W49+W63+V64</f>
        <v>#REF!</v>
      </c>
      <c r="X64" s="73" t="e">
        <f>X49+X63+W64</f>
        <v>#REF!</v>
      </c>
      <c r="Y64" s="73" t="e">
        <f>Y49+Y63+X64</f>
        <v>#REF!</v>
      </c>
      <c r="Z64" s="73" t="e">
        <f>Z49+Z63+Y64</f>
        <v>#REF!</v>
      </c>
      <c r="AA64" s="85" t="e">
        <f>AA49+AA63+V64</f>
        <v>#REF!</v>
      </c>
      <c r="AB64" s="73" t="e">
        <f>AB49+AB63+AA64</f>
        <v>#REF!</v>
      </c>
      <c r="AC64" s="73" t="e">
        <f>AC49+AC63+AB64</f>
        <v>#REF!</v>
      </c>
      <c r="AD64" s="73" t="e">
        <f>AD49+AD63+AC64</f>
        <v>#REF!</v>
      </c>
      <c r="AE64" s="73" t="e">
        <f>AE49+AE63+AD64</f>
        <v>#REF!</v>
      </c>
      <c r="AF64" s="85" t="e">
        <f>AF49+AF63+AA64</f>
        <v>#REF!</v>
      </c>
      <c r="AG64" s="73" t="e">
        <f>AG49+AG63+AF64</f>
        <v>#REF!</v>
      </c>
      <c r="AH64" s="73" t="e">
        <f>AH49+AH63+AG64</f>
        <v>#REF!</v>
      </c>
      <c r="AI64" s="73" t="e">
        <f>AI49+AI63+AH64</f>
        <v>#REF!</v>
      </c>
      <c r="AJ64" s="73" t="e">
        <f>AJ49+AJ63+AI64</f>
        <v>#REF!</v>
      </c>
      <c r="AK64" s="85" t="e">
        <f>AK49+AK63+AF64</f>
        <v>#REF!</v>
      </c>
      <c r="AL64" s="73" t="e">
        <f>AL49+AL63+AK64</f>
        <v>#REF!</v>
      </c>
      <c r="AM64" s="73" t="e">
        <f>AM49+AM63+AL64</f>
        <v>#REF!</v>
      </c>
      <c r="AN64" s="73" t="e">
        <f>AN49+AN63+AM64</f>
        <v>#REF!</v>
      </c>
      <c r="AO64" s="73" t="e">
        <f>AO49+AO63+AN64</f>
        <v>#REF!</v>
      </c>
      <c r="AP64" s="85" t="e">
        <f>AP49+AP63+AK64</f>
        <v>#REF!</v>
      </c>
      <c r="AQ64" s="156"/>
      <c r="AR64" s="156"/>
      <c r="AS64" s="156"/>
      <c r="AT64" s="22"/>
      <c r="AU64" s="135">
        <v>-84340.208000000071</v>
      </c>
      <c r="AV64" s="135">
        <v>-68057.70000000007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GB64" s="74">
        <v>29055.91</v>
      </c>
    </row>
    <row r="65" spans="1:48" ht="15.75" thickTop="1" x14ac:dyDescent="0.25">
      <c r="C65" s="54"/>
      <c r="D65" s="54"/>
      <c r="E65" s="54"/>
      <c r="F65" s="54"/>
      <c r="G65" s="77"/>
      <c r="H65" s="54"/>
      <c r="I65" s="54"/>
      <c r="J65" s="54"/>
      <c r="K65" s="54"/>
      <c r="L65" s="77"/>
      <c r="M65" s="54"/>
      <c r="N65" s="54"/>
      <c r="O65" s="54"/>
      <c r="P65" s="54"/>
      <c r="Q65" s="77"/>
      <c r="R65" s="54"/>
      <c r="S65" s="54"/>
      <c r="T65" s="54"/>
      <c r="U65" s="54"/>
      <c r="V65" s="77"/>
      <c r="W65" s="54"/>
      <c r="X65" s="54"/>
      <c r="Y65" s="54"/>
      <c r="Z65" s="54"/>
      <c r="AA65" s="114"/>
      <c r="AB65" s="54"/>
      <c r="AC65" s="54"/>
      <c r="AD65" s="54"/>
      <c r="AE65" s="54"/>
      <c r="AF65" s="114"/>
      <c r="AG65" s="54"/>
      <c r="AH65" s="54"/>
      <c r="AI65" s="54"/>
      <c r="AJ65" s="54"/>
      <c r="AK65" s="114"/>
      <c r="AL65" s="54"/>
      <c r="AM65" s="54"/>
      <c r="AN65" s="54"/>
      <c r="AO65" s="54"/>
      <c r="AP65" s="114" t="e">
        <f>AK64+AP49+AP63</f>
        <v>#REF!</v>
      </c>
      <c r="AQ65" s="54"/>
      <c r="AR65" s="54"/>
      <c r="AS65" s="54"/>
    </row>
    <row r="66" spans="1:48" x14ac:dyDescent="0.25">
      <c r="C66" s="54"/>
      <c r="D66" s="54"/>
      <c r="E66" s="54"/>
      <c r="F66" s="54"/>
      <c r="G66" s="77"/>
      <c r="H66" s="54"/>
      <c r="I66" s="54"/>
      <c r="J66" s="54"/>
      <c r="K66" s="54"/>
      <c r="L66" s="77"/>
      <c r="M66" s="54"/>
      <c r="N66" s="54"/>
      <c r="O66" s="54"/>
      <c r="P66" s="54"/>
      <c r="Q66" s="77"/>
      <c r="R66" s="54"/>
      <c r="S66" s="54"/>
      <c r="T66" s="54"/>
      <c r="U66" s="54"/>
      <c r="V66" s="77" t="e">
        <f>V64-#REF!</f>
        <v>#REF!</v>
      </c>
      <c r="W66" s="54"/>
      <c r="X66" s="54"/>
      <c r="Y66" s="54"/>
      <c r="Z66" s="54"/>
      <c r="AA66" s="77"/>
      <c r="AB66" s="54"/>
      <c r="AC66" s="54"/>
      <c r="AD66" s="54"/>
      <c r="AE66" s="54"/>
      <c r="AF66" s="77"/>
      <c r="AG66" s="54"/>
      <c r="AH66" s="54"/>
      <c r="AI66" s="54"/>
      <c r="AJ66" s="54"/>
      <c r="AK66" s="77"/>
      <c r="AL66" s="54"/>
      <c r="AM66" s="54"/>
      <c r="AN66" s="54"/>
      <c r="AO66" s="54"/>
      <c r="AP66" s="77"/>
      <c r="AQ66" s="157"/>
      <c r="AR66" s="157"/>
      <c r="AS66" s="157"/>
    </row>
    <row r="67" spans="1:48" x14ac:dyDescent="0.25">
      <c r="H67" s="54"/>
      <c r="L67" s="40"/>
      <c r="Q67" s="40"/>
      <c r="W67"/>
      <c r="X67"/>
      <c r="Y67"/>
      <c r="Z67"/>
      <c r="AB67"/>
      <c r="AC67"/>
      <c r="AD67"/>
      <c r="AE67"/>
      <c r="AG67"/>
      <c r="AH67"/>
      <c r="AI67"/>
      <c r="AJ67"/>
      <c r="AL67"/>
      <c r="AM67"/>
      <c r="AN67"/>
      <c r="AO67"/>
    </row>
    <row r="68" spans="1:48" s="5" customFormat="1" ht="19.5" customHeight="1" thickBot="1" x14ac:dyDescent="0.3">
      <c r="A68" s="50" t="s">
        <v>62</v>
      </c>
      <c r="G68" s="8"/>
      <c r="H68" s="54"/>
      <c r="L68" s="8"/>
      <c r="Q68" s="8"/>
      <c r="V68" s="8"/>
      <c r="AA68" s="8"/>
      <c r="AF68" s="8"/>
      <c r="AK68" s="8"/>
      <c r="AP68" s="8"/>
      <c r="AQ68" s="8"/>
      <c r="AR68" s="8"/>
      <c r="AS68" s="8"/>
      <c r="AU68" s="137"/>
      <c r="AV68" s="137"/>
    </row>
    <row r="69" spans="1:48" s="5" customFormat="1" ht="19.5" customHeight="1" thickTop="1" thickBot="1" x14ac:dyDescent="0.3">
      <c r="A69" s="58" t="s">
        <v>9</v>
      </c>
      <c r="B69" s="58"/>
      <c r="G69" s="58"/>
      <c r="H69" s="58"/>
      <c r="I69" s="58"/>
      <c r="J69" s="58"/>
      <c r="K69" s="58" t="e">
        <f>SUM(H16:K16)</f>
        <v>#REF!</v>
      </c>
      <c r="L69" s="94"/>
      <c r="M69" s="59" t="e">
        <f>SUM(I16,J16,K16,M16)</f>
        <v>#REF!</v>
      </c>
      <c r="N69" s="59" t="e">
        <f>SUM(J16,K16,M16,N16)</f>
        <v>#REF!</v>
      </c>
      <c r="O69" s="59" t="e">
        <f>SUM(K16,M16,N16,O16)</f>
        <v>#REF!</v>
      </c>
      <c r="P69" s="59" t="e">
        <f>SUM(M16,N16,O16,P16)</f>
        <v>#REF!</v>
      </c>
      <c r="Q69" s="94"/>
      <c r="R69" s="59" t="e">
        <f>SUM(N16,O16,P16,R16)</f>
        <v>#REF!</v>
      </c>
      <c r="S69" s="59" t="e">
        <f>SUM(O16,P16,R16,S16)</f>
        <v>#REF!</v>
      </c>
      <c r="T69" s="59" t="e">
        <f>SUM(P16,R16,S16,T16)</f>
        <v>#REF!</v>
      </c>
      <c r="U69" s="59" t="e">
        <f>SUM(R16,S16,T16,U16)</f>
        <v>#REF!</v>
      </c>
      <c r="V69" s="94"/>
      <c r="W69" s="59" t="e">
        <f>SUM(S16,T16,U16,W16)</f>
        <v>#REF!</v>
      </c>
      <c r="X69" s="59" t="e">
        <f>SUM(T16,U16,W16,X16)</f>
        <v>#REF!</v>
      </c>
      <c r="Y69" s="59" t="e">
        <f>SUM(U16,W16,X16,Y16)</f>
        <v>#REF!</v>
      </c>
      <c r="Z69" s="59" t="e">
        <f>SUM(W16,X16,Y16,Z16)</f>
        <v>#REF!</v>
      </c>
      <c r="AA69" s="94"/>
      <c r="AB69" s="59" t="e">
        <f>SUM(X16,Y16,Z16,AB16)</f>
        <v>#REF!</v>
      </c>
      <c r="AC69" s="59" t="e">
        <f>SUM(Y16,Z16,AB16,AC16)</f>
        <v>#REF!</v>
      </c>
      <c r="AD69" s="59" t="e">
        <f>SUM(Z16,AB16,AC16,AD16)</f>
        <v>#REF!</v>
      </c>
      <c r="AE69" s="59" t="e">
        <f>SUM(AB16,AC16,AD16,AE16)</f>
        <v>#REF!</v>
      </c>
      <c r="AF69" s="94"/>
      <c r="AG69" s="59" t="e">
        <f>SUM(AC16,AD16,AE16,AG16)</f>
        <v>#REF!</v>
      </c>
      <c r="AH69" s="59" t="e">
        <f>SUM(AD16,AE16,AG16,AH16)</f>
        <v>#REF!</v>
      </c>
      <c r="AI69" s="59" t="e">
        <f>SUM(AE16,AG16,AH16,AI16)</f>
        <v>#REF!</v>
      </c>
      <c r="AJ69" s="59" t="e">
        <f>SUM(AG16,AH16,AI16,AJ16)</f>
        <v>#REF!</v>
      </c>
      <c r="AK69" s="94"/>
      <c r="AL69" s="59" t="e">
        <f>SUM(AH16,AI16,AJ16,AL16)</f>
        <v>#REF!</v>
      </c>
      <c r="AM69" s="59" t="e">
        <f>SUM(AI16,AJ16,AL16,AM16)</f>
        <v>#REF!</v>
      </c>
      <c r="AN69" s="59" t="e">
        <f>SUM(AJ16,AL16,AM16,AN16)</f>
        <v>#REF!</v>
      </c>
      <c r="AO69" s="59" t="e">
        <f>SUM(AL16,AM16,AN16,AO16)</f>
        <v>#REF!</v>
      </c>
      <c r="AP69" s="94"/>
      <c r="AQ69" s="158"/>
      <c r="AR69" s="158"/>
      <c r="AS69" s="158"/>
      <c r="AU69" s="137"/>
      <c r="AV69" s="137"/>
    </row>
    <row r="70" spans="1:48" s="5" customFormat="1" ht="19.5" customHeight="1" thickTop="1" thickBot="1" x14ac:dyDescent="0.3">
      <c r="A70" s="55" t="s">
        <v>17</v>
      </c>
      <c r="B70" s="55"/>
      <c r="G70" s="55"/>
      <c r="H70" s="55"/>
      <c r="I70" s="55"/>
      <c r="J70" s="55"/>
      <c r="K70" s="55" t="e">
        <f>SUM(H27:K27)</f>
        <v>#REF!</v>
      </c>
      <c r="L70" s="95"/>
      <c r="M70" s="56" t="e">
        <f>SUM(I27,J27,K27,M27)</f>
        <v>#REF!</v>
      </c>
      <c r="N70" s="56" t="e">
        <f>SUM(J27,K27,M27,N27)</f>
        <v>#REF!</v>
      </c>
      <c r="O70" s="56" t="e">
        <f>SUM(K27,M27,N27,O27)</f>
        <v>#REF!</v>
      </c>
      <c r="P70" s="56" t="e">
        <f>SUM(M27,N27,O27,P27)</f>
        <v>#REF!</v>
      </c>
      <c r="Q70" s="95"/>
      <c r="R70" s="56" t="e">
        <f>SUM(N27,O27,P27,R27)</f>
        <v>#REF!</v>
      </c>
      <c r="S70" s="56" t="e">
        <f>SUM(O27,P27,R27,S27)</f>
        <v>#REF!</v>
      </c>
      <c r="T70" s="56" t="e">
        <f>SUM(P27,R27,S27,T27)</f>
        <v>#REF!</v>
      </c>
      <c r="U70" s="56" t="e">
        <f>SUM(R27,S27,T27,U27)</f>
        <v>#REF!</v>
      </c>
      <c r="V70" s="95"/>
      <c r="W70" s="56" t="e">
        <f>SUM(S27,T27,U27,W27)</f>
        <v>#REF!</v>
      </c>
      <c r="X70" s="56" t="e">
        <f>SUM(T27,U27,W27,X27)</f>
        <v>#REF!</v>
      </c>
      <c r="Y70" s="56" t="e">
        <f>SUM(U27,W27,X27,Y27)</f>
        <v>#REF!</v>
      </c>
      <c r="Z70" s="56" t="e">
        <f>SUM(W27,X27,Y27,Z27)</f>
        <v>#REF!</v>
      </c>
      <c r="AA70" s="95"/>
      <c r="AB70" s="56" t="e">
        <f>SUM(X27,Y27,Z27,AB27)</f>
        <v>#REF!</v>
      </c>
      <c r="AC70" s="56" t="e">
        <f>SUM(Y27,Z27,AB27,AC27)</f>
        <v>#REF!</v>
      </c>
      <c r="AD70" s="56" t="e">
        <f>SUM(Z27,AB27,AC27,AD27)</f>
        <v>#REF!</v>
      </c>
      <c r="AE70" s="56" t="e">
        <f>SUM(AB27,AC27,AD27,AE27)</f>
        <v>#REF!</v>
      </c>
      <c r="AF70" s="95"/>
      <c r="AG70" s="56" t="e">
        <f>SUM(AC27,AD27,AE27,AG27)</f>
        <v>#REF!</v>
      </c>
      <c r="AH70" s="56" t="e">
        <f>SUM(AD27,AE27,AG27,AH27)</f>
        <v>#REF!</v>
      </c>
      <c r="AI70" s="56" t="e">
        <f>SUM(AE27,AG27,AH27,AI27)</f>
        <v>#REF!</v>
      </c>
      <c r="AJ70" s="56" t="e">
        <f>SUM(AG27,AH27,AI27,AJ27)</f>
        <v>#REF!</v>
      </c>
      <c r="AK70" s="95"/>
      <c r="AL70" s="56" t="e">
        <f>SUM(AH27,AI27,AJ27,AL27)</f>
        <v>#REF!</v>
      </c>
      <c r="AM70" s="56" t="e">
        <f>SUM(AI27,AJ27,AL27,AM27)</f>
        <v>#REF!</v>
      </c>
      <c r="AN70" s="56" t="e">
        <f>SUM(AJ27,AL27,AM27,AN27)</f>
        <v>#REF!</v>
      </c>
      <c r="AO70" s="56" t="e">
        <f>SUM(AL27,AM27,AN27,AO27)</f>
        <v>#REF!</v>
      </c>
      <c r="AP70" s="95"/>
      <c r="AQ70" s="159"/>
      <c r="AR70" s="159"/>
      <c r="AS70" s="159"/>
      <c r="AU70" s="137"/>
      <c r="AV70" s="137"/>
    </row>
    <row r="71" spans="1:48" s="5" customFormat="1" ht="19.5" customHeight="1" thickTop="1" thickBot="1" x14ac:dyDescent="0.3">
      <c r="A71" s="55" t="s">
        <v>28</v>
      </c>
      <c r="B71" s="55"/>
      <c r="G71" s="55"/>
      <c r="H71" s="55"/>
      <c r="I71" s="55"/>
      <c r="J71" s="55"/>
      <c r="K71" s="55" t="e">
        <f>SUM(H41:K41)</f>
        <v>#REF!</v>
      </c>
      <c r="L71" s="95"/>
      <c r="M71" s="56" t="e">
        <f>SUM(I41,J41,K41,M41)</f>
        <v>#REF!</v>
      </c>
      <c r="N71" s="56" t="e">
        <f>SUM(J41,K41,M41,N41)</f>
        <v>#REF!</v>
      </c>
      <c r="O71" s="56" t="e">
        <f>SUM(K41,M41,N41,O41)</f>
        <v>#REF!</v>
      </c>
      <c r="P71" s="56" t="e">
        <f>SUM(M41,N41,O41,P41)</f>
        <v>#REF!</v>
      </c>
      <c r="Q71" s="95"/>
      <c r="R71" s="56" t="e">
        <f>SUM(N41,O41,P41,R41)</f>
        <v>#REF!</v>
      </c>
      <c r="S71" s="56" t="e">
        <f>SUM(O41,P41,R41,S41)</f>
        <v>#REF!</v>
      </c>
      <c r="T71" s="56" t="e">
        <f>SUM(P41,R41,S41,T41)</f>
        <v>#REF!</v>
      </c>
      <c r="U71" s="56" t="e">
        <f>SUM(R41,S41,T41,U41)</f>
        <v>#REF!</v>
      </c>
      <c r="V71" s="95"/>
      <c r="W71" s="56" t="e">
        <f>SUM(S41,T41,U41,W41)</f>
        <v>#REF!</v>
      </c>
      <c r="X71" s="56" t="e">
        <f>SUM(T41,U41,W41,X41)</f>
        <v>#REF!</v>
      </c>
      <c r="Y71" s="56" t="e">
        <f>SUM(U41,W41,X41,Y41)</f>
        <v>#REF!</v>
      </c>
      <c r="Z71" s="56" t="e">
        <f>SUM(W41,X41,Y41,Z41)</f>
        <v>#REF!</v>
      </c>
      <c r="AA71" s="95"/>
      <c r="AB71" s="56" t="e">
        <f>SUM(X41,Y41,Z41,AB41)</f>
        <v>#REF!</v>
      </c>
      <c r="AC71" s="56" t="e">
        <f>SUM(Y41,Z41,AB41,AC41)</f>
        <v>#REF!</v>
      </c>
      <c r="AD71" s="56" t="e">
        <f>SUM(Z41,AB41,AC41,AD41)</f>
        <v>#REF!</v>
      </c>
      <c r="AE71" s="56" t="e">
        <f>SUM(AB41,AC41,AD41,AE41)</f>
        <v>#REF!</v>
      </c>
      <c r="AF71" s="95"/>
      <c r="AG71" s="56" t="e">
        <f>SUM(AC41,AD41,AE41,AG41)</f>
        <v>#REF!</v>
      </c>
      <c r="AH71" s="56" t="e">
        <f>SUM(AD41,AE41,AG41,AH41)</f>
        <v>#REF!</v>
      </c>
      <c r="AI71" s="56" t="e">
        <f>SUM(AE41,AG41,AH41,AI41)</f>
        <v>#REF!</v>
      </c>
      <c r="AJ71" s="56" t="e">
        <f>SUM(AG41,AH41,AI41,AJ41)</f>
        <v>#REF!</v>
      </c>
      <c r="AK71" s="95"/>
      <c r="AL71" s="56" t="e">
        <f>SUM(AH41,AI41,AJ41,AL41)</f>
        <v>#REF!</v>
      </c>
      <c r="AM71" s="56" t="e">
        <f>SUM(AI41,AJ41,AL41,AM41)</f>
        <v>#REF!</v>
      </c>
      <c r="AN71" s="56" t="e">
        <f>SUM(AJ41,AL41,AM41,AN41)</f>
        <v>#REF!</v>
      </c>
      <c r="AO71" s="56" t="e">
        <f>SUM(AL41,AM41,AN41,AO41)</f>
        <v>#REF!</v>
      </c>
      <c r="AP71" s="95"/>
      <c r="AQ71" s="159"/>
      <c r="AR71" s="159"/>
      <c r="AS71" s="159"/>
      <c r="AU71" s="137"/>
      <c r="AV71" s="137"/>
    </row>
    <row r="72" spans="1:48" s="5" customFormat="1" ht="19.5" customHeight="1" thickTop="1" thickBot="1" x14ac:dyDescent="0.3">
      <c r="A72" s="60" t="s">
        <v>67</v>
      </c>
      <c r="B72" s="60"/>
      <c r="G72" s="60"/>
      <c r="H72" s="60"/>
      <c r="I72" s="60"/>
      <c r="J72" s="60"/>
      <c r="K72" s="71" t="e">
        <f>K69-K70-K71</f>
        <v>#REF!</v>
      </c>
      <c r="L72" s="96"/>
      <c r="M72" s="71" t="e">
        <f>M69-M70-M71</f>
        <v>#REF!</v>
      </c>
      <c r="N72" s="71" t="e">
        <f>N69-N70-N71</f>
        <v>#REF!</v>
      </c>
      <c r="O72" s="71" t="e">
        <f>O69-O70-O71</f>
        <v>#REF!</v>
      </c>
      <c r="P72" s="71" t="e">
        <f>P69-P70-P71</f>
        <v>#REF!</v>
      </c>
      <c r="Q72" s="96"/>
      <c r="R72" s="71" t="e">
        <f>R69-R70-R71</f>
        <v>#REF!</v>
      </c>
      <c r="S72" s="71" t="e">
        <f>S69-S70-S71</f>
        <v>#REF!</v>
      </c>
      <c r="T72" s="71" t="e">
        <f>T69-T70-T71</f>
        <v>#REF!</v>
      </c>
      <c r="U72" s="71" t="e">
        <f>U69-U70-U71</f>
        <v>#REF!</v>
      </c>
      <c r="V72" s="96"/>
      <c r="W72" s="71" t="e">
        <f>W69-W70-W71</f>
        <v>#REF!</v>
      </c>
      <c r="X72" s="71" t="e">
        <f>X69-X70-X71</f>
        <v>#REF!</v>
      </c>
      <c r="Y72" s="71" t="e">
        <f>Y69-Y70-Y71</f>
        <v>#REF!</v>
      </c>
      <c r="Z72" s="71" t="e">
        <f>Z69-Z70-Z71</f>
        <v>#REF!</v>
      </c>
      <c r="AA72" s="96"/>
      <c r="AB72" s="71" t="e">
        <f>AB69-AB70-AB71</f>
        <v>#REF!</v>
      </c>
      <c r="AC72" s="71" t="e">
        <f>AC69-AC70-AC71</f>
        <v>#REF!</v>
      </c>
      <c r="AD72" s="71" t="e">
        <f>AD69-AD70-AD71</f>
        <v>#REF!</v>
      </c>
      <c r="AE72" s="71" t="e">
        <f>AE69-AE70-AE71</f>
        <v>#REF!</v>
      </c>
      <c r="AF72" s="96"/>
      <c r="AG72" s="71" t="e">
        <f>AG69-AG70-AG71</f>
        <v>#REF!</v>
      </c>
      <c r="AH72" s="71" t="e">
        <f>AH69-AH70-AH71</f>
        <v>#REF!</v>
      </c>
      <c r="AI72" s="71" t="e">
        <f>AI69-AI70-AI71</f>
        <v>#REF!</v>
      </c>
      <c r="AJ72" s="71" t="e">
        <f>AJ69-AJ70-AJ71</f>
        <v>#REF!</v>
      </c>
      <c r="AK72" s="96"/>
      <c r="AL72" s="71" t="e">
        <f>AL69-AL70-AL71</f>
        <v>#REF!</v>
      </c>
      <c r="AM72" s="71" t="e">
        <f>AM69-AM70-AM71</f>
        <v>#REF!</v>
      </c>
      <c r="AN72" s="71" t="e">
        <f>AN69-AN70-AN71</f>
        <v>#REF!</v>
      </c>
      <c r="AO72" s="71" t="e">
        <f>AO69-AO70-AO71</f>
        <v>#REF!</v>
      </c>
      <c r="AP72" s="96"/>
      <c r="AQ72" s="160"/>
      <c r="AR72" s="160"/>
      <c r="AS72" s="160"/>
      <c r="AU72" s="137"/>
      <c r="AV72" s="137"/>
    </row>
    <row r="73" spans="1:48" s="5" customFormat="1" ht="19.5" customHeight="1" thickTop="1" x14ac:dyDescent="0.25">
      <c r="B73" s="8"/>
      <c r="G73" s="8"/>
      <c r="L73" s="8"/>
      <c r="Q73" s="8"/>
      <c r="V73" s="8"/>
      <c r="AA73" s="8"/>
      <c r="AF73" s="8"/>
      <c r="AK73" s="8"/>
      <c r="AP73" s="8"/>
      <c r="AQ73" s="8"/>
      <c r="AR73" s="8"/>
      <c r="AS73" s="8"/>
      <c r="AU73" s="137"/>
      <c r="AV73" s="137"/>
    </row>
    <row r="74" spans="1:48" ht="21" customHeight="1" x14ac:dyDescent="0.25"/>
    <row r="75" spans="1:48" ht="21" customHeight="1" x14ac:dyDescent="0.25"/>
    <row r="76" spans="1:48" ht="21" customHeight="1" x14ac:dyDescent="0.25"/>
    <row r="77" spans="1:48" ht="21" customHeight="1" x14ac:dyDescent="0.25"/>
    <row r="78" spans="1:48" ht="21" customHeight="1" x14ac:dyDescent="0.25"/>
    <row r="79" spans="1:48" ht="21" customHeight="1" x14ac:dyDescent="0.25"/>
    <row r="80" spans="1:48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8ED4-2A5D-4BAA-88F3-E57D0AB43386}">
  <dimension ref="A1:AB69"/>
  <sheetViews>
    <sheetView topLeftCell="A2" zoomScaleNormal="100" workbookViewId="0">
      <pane xSplit="4" ySplit="3" topLeftCell="E20" activePane="bottomRight" state="frozen"/>
      <selection activeCell="A2" sqref="A2"/>
      <selection pane="topRight" activeCell="E2" sqref="E2"/>
      <selection pane="bottomLeft" activeCell="A5" sqref="A5"/>
      <selection pane="bottomRight" activeCell="L2" sqref="L2"/>
    </sheetView>
  </sheetViews>
  <sheetFormatPr defaultRowHeight="15" x14ac:dyDescent="0.25"/>
  <cols>
    <col min="1" max="1" width="3.7109375" style="171" customWidth="1"/>
    <col min="2" max="2" width="36.5703125" style="20" customWidth="1"/>
    <col min="3" max="3" width="14.42578125" style="231" customWidth="1"/>
    <col min="4" max="4" width="7.85546875" style="207" customWidth="1"/>
    <col min="5" max="19" width="12.5703125" style="206" customWidth="1"/>
    <col min="20" max="20" width="12.5703125" style="207" customWidth="1"/>
    <col min="21" max="21" width="12.5703125" style="201" customWidth="1"/>
    <col min="22" max="28" width="12.5703125" customWidth="1"/>
    <col min="30" max="30" width="9.140625" customWidth="1"/>
  </cols>
  <sheetData>
    <row r="1" spans="1:28" hidden="1" x14ac:dyDescent="0.25">
      <c r="D1" s="206"/>
      <c r="T1" s="228"/>
    </row>
    <row r="2" spans="1:28" s="199" customFormat="1" ht="27.75" customHeight="1" x14ac:dyDescent="0.25">
      <c r="B2" s="273" t="s">
        <v>223</v>
      </c>
      <c r="C2" s="232"/>
      <c r="D2" s="208"/>
      <c r="E2" s="208"/>
      <c r="F2" s="208"/>
      <c r="G2" s="208"/>
      <c r="H2" s="534" t="s">
        <v>225</v>
      </c>
      <c r="I2" s="533" t="s">
        <v>226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29"/>
      <c r="U2" s="202"/>
    </row>
    <row r="3" spans="1:28" s="26" customFormat="1" ht="5.25" customHeight="1" thickBot="1" x14ac:dyDescent="0.3">
      <c r="C3" s="233"/>
      <c r="D3" s="226"/>
      <c r="E3" s="22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30"/>
    </row>
    <row r="4" spans="1:28" s="10" customFormat="1" ht="31.5" customHeight="1" thickBot="1" x14ac:dyDescent="0.3">
      <c r="A4" s="53"/>
      <c r="B4" s="170" t="s">
        <v>206</v>
      </c>
      <c r="C4" s="170" t="s">
        <v>205</v>
      </c>
      <c r="D4" s="298" t="s">
        <v>135</v>
      </c>
      <c r="E4" s="525" t="s">
        <v>177</v>
      </c>
      <c r="F4" s="526" t="s">
        <v>178</v>
      </c>
      <c r="G4" s="526" t="s">
        <v>179</v>
      </c>
      <c r="H4" s="526" t="s">
        <v>180</v>
      </c>
      <c r="I4" s="526" t="s">
        <v>181</v>
      </c>
      <c r="J4" s="526" t="s">
        <v>182</v>
      </c>
      <c r="K4" s="526" t="s">
        <v>183</v>
      </c>
      <c r="L4" s="526" t="s">
        <v>184</v>
      </c>
      <c r="M4" s="526" t="s">
        <v>185</v>
      </c>
      <c r="N4" s="526" t="s">
        <v>186</v>
      </c>
      <c r="O4" s="526" t="s">
        <v>187</v>
      </c>
      <c r="P4" s="526" t="s">
        <v>188</v>
      </c>
      <c r="Q4" s="527" t="s">
        <v>175</v>
      </c>
      <c r="R4" s="527" t="s">
        <v>176</v>
      </c>
      <c r="S4" s="528" t="s">
        <v>213</v>
      </c>
      <c r="T4" s="528" t="s">
        <v>214</v>
      </c>
      <c r="U4" s="528" t="s">
        <v>215</v>
      </c>
      <c r="V4" s="528" t="s">
        <v>216</v>
      </c>
      <c r="W4" s="528" t="s">
        <v>217</v>
      </c>
      <c r="X4" s="528" t="s">
        <v>218</v>
      </c>
      <c r="Y4" s="528" t="s">
        <v>219</v>
      </c>
      <c r="Z4" s="528" t="s">
        <v>220</v>
      </c>
      <c r="AA4" s="528" t="s">
        <v>221</v>
      </c>
      <c r="AB4" s="528" t="s">
        <v>222</v>
      </c>
    </row>
    <row r="5" spans="1:28" s="173" customFormat="1" ht="18" customHeight="1" x14ac:dyDescent="0.25">
      <c r="A5" s="262"/>
      <c r="B5" s="245" t="s">
        <v>114</v>
      </c>
      <c r="C5" s="299">
        <f>SUM(E5:P5)</f>
        <v>480000</v>
      </c>
      <c r="D5" s="382">
        <f t="shared" ref="D5:D11" si="0">C5/$C$12</f>
        <v>0.4</v>
      </c>
      <c r="E5" s="277">
        <v>40000</v>
      </c>
      <c r="F5" s="209">
        <v>40000</v>
      </c>
      <c r="G5" s="209">
        <v>40000</v>
      </c>
      <c r="H5" s="209">
        <v>40000</v>
      </c>
      <c r="I5" s="209">
        <v>40000</v>
      </c>
      <c r="J5" s="209">
        <v>40000</v>
      </c>
      <c r="K5" s="209">
        <v>40000</v>
      </c>
      <c r="L5" s="209">
        <v>40000</v>
      </c>
      <c r="M5" s="209">
        <v>40000</v>
      </c>
      <c r="N5" s="209">
        <v>40000</v>
      </c>
      <c r="O5" s="209">
        <v>40000</v>
      </c>
      <c r="P5" s="209">
        <v>40000</v>
      </c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</row>
    <row r="6" spans="1:28" s="174" customFormat="1" ht="18" customHeight="1" x14ac:dyDescent="0.25">
      <c r="A6" s="262"/>
      <c r="B6" s="246" t="s">
        <v>127</v>
      </c>
      <c r="C6" s="300">
        <f t="shared" ref="C6:C11" si="1">SUM(E6:P6)</f>
        <v>240000</v>
      </c>
      <c r="D6" s="383">
        <f t="shared" si="0"/>
        <v>0.2</v>
      </c>
      <c r="E6" s="278">
        <v>20000</v>
      </c>
      <c r="F6" s="210">
        <v>20000</v>
      </c>
      <c r="G6" s="210">
        <v>20000</v>
      </c>
      <c r="H6" s="210">
        <v>20000</v>
      </c>
      <c r="I6" s="210">
        <v>20000</v>
      </c>
      <c r="J6" s="210">
        <v>20000</v>
      </c>
      <c r="K6" s="210">
        <v>20000</v>
      </c>
      <c r="L6" s="210">
        <v>20000</v>
      </c>
      <c r="M6" s="210">
        <v>20000</v>
      </c>
      <c r="N6" s="210">
        <v>20000</v>
      </c>
      <c r="O6" s="210">
        <v>20000</v>
      </c>
      <c r="P6" s="210">
        <v>20000</v>
      </c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s="173" customFormat="1" ht="18" customHeight="1" x14ac:dyDescent="0.25">
      <c r="A7" s="262"/>
      <c r="B7" s="245" t="s">
        <v>128</v>
      </c>
      <c r="C7" s="299">
        <f t="shared" si="1"/>
        <v>240000</v>
      </c>
      <c r="D7" s="382">
        <f t="shared" si="0"/>
        <v>0.2</v>
      </c>
      <c r="E7" s="277">
        <v>20000</v>
      </c>
      <c r="F7" s="209">
        <v>20000</v>
      </c>
      <c r="G7" s="209">
        <v>20000</v>
      </c>
      <c r="H7" s="209">
        <v>20000</v>
      </c>
      <c r="I7" s="209">
        <v>20000</v>
      </c>
      <c r="J7" s="209">
        <v>20000</v>
      </c>
      <c r="K7" s="209">
        <v>20000</v>
      </c>
      <c r="L7" s="209">
        <v>20000</v>
      </c>
      <c r="M7" s="209">
        <v>20000</v>
      </c>
      <c r="N7" s="209">
        <v>20000</v>
      </c>
      <c r="O7" s="209">
        <v>20000</v>
      </c>
      <c r="P7" s="209">
        <v>20000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</row>
    <row r="8" spans="1:28" s="172" customFormat="1" ht="18" customHeight="1" x14ac:dyDescent="0.25">
      <c r="A8" s="262"/>
      <c r="B8" s="247" t="s">
        <v>115</v>
      </c>
      <c r="C8" s="301">
        <f t="shared" si="1"/>
        <v>240000</v>
      </c>
      <c r="D8" s="384">
        <f t="shared" si="0"/>
        <v>0.2</v>
      </c>
      <c r="E8" s="279">
        <v>20000</v>
      </c>
      <c r="F8" s="211">
        <v>20000</v>
      </c>
      <c r="G8" s="211">
        <v>20000</v>
      </c>
      <c r="H8" s="211">
        <v>20000</v>
      </c>
      <c r="I8" s="211">
        <v>20000</v>
      </c>
      <c r="J8" s="211">
        <v>20000</v>
      </c>
      <c r="K8" s="211">
        <v>20000</v>
      </c>
      <c r="L8" s="211">
        <v>20000</v>
      </c>
      <c r="M8" s="211">
        <v>20000</v>
      </c>
      <c r="N8" s="211">
        <v>20000</v>
      </c>
      <c r="O8" s="211">
        <v>20000</v>
      </c>
      <c r="P8" s="211">
        <v>20000</v>
      </c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</row>
    <row r="9" spans="1:28" s="175" customFormat="1" ht="18" customHeight="1" x14ac:dyDescent="0.25">
      <c r="A9" s="263"/>
      <c r="B9" s="248" t="s">
        <v>116</v>
      </c>
      <c r="C9" s="302">
        <f t="shared" si="1"/>
        <v>-12000</v>
      </c>
      <c r="D9" s="385">
        <f t="shared" si="0"/>
        <v>-0.01</v>
      </c>
      <c r="E9" s="280">
        <v>-1000</v>
      </c>
      <c r="F9" s="212">
        <v>-1000</v>
      </c>
      <c r="G9" s="212">
        <v>-1000</v>
      </c>
      <c r="H9" s="212">
        <v>-1000</v>
      </c>
      <c r="I9" s="212">
        <v>-1000</v>
      </c>
      <c r="J9" s="212">
        <v>-1000</v>
      </c>
      <c r="K9" s="212">
        <v>-1000</v>
      </c>
      <c r="L9" s="212">
        <v>-1000</v>
      </c>
      <c r="M9" s="212">
        <v>-1000</v>
      </c>
      <c r="N9" s="212">
        <v>-1000</v>
      </c>
      <c r="O9" s="212">
        <v>-1000</v>
      </c>
      <c r="P9" s="212">
        <v>-1000</v>
      </c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</row>
    <row r="10" spans="1:28" s="173" customFormat="1" ht="18" customHeight="1" x14ac:dyDescent="0.25">
      <c r="A10" s="262"/>
      <c r="B10" s="245" t="s">
        <v>112</v>
      </c>
      <c r="C10" s="299">
        <f t="shared" si="1"/>
        <v>0</v>
      </c>
      <c r="D10" s="382">
        <f t="shared" si="0"/>
        <v>0</v>
      </c>
      <c r="E10" s="277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</row>
    <row r="11" spans="1:28" s="172" customFormat="1" ht="18" customHeight="1" thickBot="1" x14ac:dyDescent="0.3">
      <c r="A11" s="262"/>
      <c r="B11" s="249" t="s">
        <v>117</v>
      </c>
      <c r="C11" s="303">
        <f t="shared" si="1"/>
        <v>12000</v>
      </c>
      <c r="D11" s="386">
        <f t="shared" si="0"/>
        <v>0.01</v>
      </c>
      <c r="E11" s="281">
        <v>1000</v>
      </c>
      <c r="F11" s="213">
        <v>1000</v>
      </c>
      <c r="G11" s="213">
        <v>1000</v>
      </c>
      <c r="H11" s="213">
        <v>1000</v>
      </c>
      <c r="I11" s="213">
        <v>1000</v>
      </c>
      <c r="J11" s="213">
        <v>1000</v>
      </c>
      <c r="K11" s="213">
        <v>1000</v>
      </c>
      <c r="L11" s="213">
        <v>1000</v>
      </c>
      <c r="M11" s="213">
        <v>1000</v>
      </c>
      <c r="N11" s="213">
        <v>1000</v>
      </c>
      <c r="O11" s="213">
        <v>1000</v>
      </c>
      <c r="P11" s="213">
        <v>1000</v>
      </c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</row>
    <row r="12" spans="1:28" s="165" customFormat="1" ht="18" customHeight="1" thickTop="1" thickBot="1" x14ac:dyDescent="0.3">
      <c r="A12" s="264"/>
      <c r="B12" s="250" t="s">
        <v>138</v>
      </c>
      <c r="C12" s="304">
        <f>SUM(C5:C11)</f>
        <v>1200000</v>
      </c>
      <c r="D12" s="473">
        <f>C12/C$12</f>
        <v>1</v>
      </c>
      <c r="E12" s="293">
        <f>SUM(E5:E11)</f>
        <v>100000</v>
      </c>
      <c r="F12" s="214">
        <f t="shared" ref="F12:P12" si="2">SUM(F5:F11)</f>
        <v>100000</v>
      </c>
      <c r="G12" s="214">
        <f t="shared" si="2"/>
        <v>100000</v>
      </c>
      <c r="H12" s="214">
        <f t="shared" si="2"/>
        <v>100000</v>
      </c>
      <c r="I12" s="214">
        <f t="shared" si="2"/>
        <v>100000</v>
      </c>
      <c r="J12" s="214">
        <f t="shared" si="2"/>
        <v>100000</v>
      </c>
      <c r="K12" s="214">
        <f t="shared" si="2"/>
        <v>100000</v>
      </c>
      <c r="L12" s="214">
        <f t="shared" si="2"/>
        <v>100000</v>
      </c>
      <c r="M12" s="214">
        <f t="shared" si="2"/>
        <v>100000</v>
      </c>
      <c r="N12" s="214">
        <f t="shared" si="2"/>
        <v>100000</v>
      </c>
      <c r="O12" s="214">
        <f t="shared" si="2"/>
        <v>100000</v>
      </c>
      <c r="P12" s="214">
        <f t="shared" si="2"/>
        <v>100000</v>
      </c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</row>
    <row r="13" spans="1:28" s="177" customFormat="1" ht="18" customHeight="1" thickTop="1" x14ac:dyDescent="0.25">
      <c r="A13" s="265"/>
      <c r="B13" s="251" t="s">
        <v>118</v>
      </c>
      <c r="C13" s="305">
        <f t="shared" ref="C13:C19" si="3">SUM(E13:P13)</f>
        <v>648000</v>
      </c>
      <c r="D13" s="322">
        <f t="shared" ref="D13:D19" si="4">C13/$C$12</f>
        <v>0.54</v>
      </c>
      <c r="E13" s="277">
        <v>54000</v>
      </c>
      <c r="F13" s="209">
        <v>54000</v>
      </c>
      <c r="G13" s="209">
        <v>54000</v>
      </c>
      <c r="H13" s="209">
        <v>54000</v>
      </c>
      <c r="I13" s="209">
        <v>54000</v>
      </c>
      <c r="J13" s="209">
        <v>54000</v>
      </c>
      <c r="K13" s="209">
        <v>54000</v>
      </c>
      <c r="L13" s="209">
        <v>54000</v>
      </c>
      <c r="M13" s="209">
        <v>54000</v>
      </c>
      <c r="N13" s="209">
        <v>54000</v>
      </c>
      <c r="O13" s="209">
        <v>54000</v>
      </c>
      <c r="P13" s="209">
        <v>54000</v>
      </c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</row>
    <row r="14" spans="1:28" s="178" customFormat="1" ht="18" customHeight="1" x14ac:dyDescent="0.25">
      <c r="A14" s="265"/>
      <c r="B14" s="252" t="s">
        <v>119</v>
      </c>
      <c r="C14" s="306">
        <f t="shared" si="3"/>
        <v>54000</v>
      </c>
      <c r="D14" s="322">
        <f t="shared" si="4"/>
        <v>4.4999999999999998E-2</v>
      </c>
      <c r="E14" s="278">
        <v>4500</v>
      </c>
      <c r="F14" s="210">
        <v>4500</v>
      </c>
      <c r="G14" s="210">
        <v>4500</v>
      </c>
      <c r="H14" s="210">
        <v>4500</v>
      </c>
      <c r="I14" s="210">
        <v>4500</v>
      </c>
      <c r="J14" s="210">
        <v>4500</v>
      </c>
      <c r="K14" s="210">
        <v>4500</v>
      </c>
      <c r="L14" s="210">
        <v>4500</v>
      </c>
      <c r="M14" s="210">
        <v>4500</v>
      </c>
      <c r="N14" s="210">
        <v>4500</v>
      </c>
      <c r="O14" s="210">
        <v>4500</v>
      </c>
      <c r="P14" s="210">
        <v>4500</v>
      </c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178" customFormat="1" ht="18" customHeight="1" x14ac:dyDescent="0.25">
      <c r="A15" s="265"/>
      <c r="B15" s="253" t="s">
        <v>96</v>
      </c>
      <c r="C15" s="306">
        <f t="shared" si="3"/>
        <v>24000</v>
      </c>
      <c r="D15" s="322">
        <f t="shared" si="4"/>
        <v>0.02</v>
      </c>
      <c r="E15" s="278">
        <v>2000</v>
      </c>
      <c r="F15" s="210">
        <v>2000</v>
      </c>
      <c r="G15" s="210">
        <v>2000</v>
      </c>
      <c r="H15" s="210">
        <v>2000</v>
      </c>
      <c r="I15" s="210">
        <v>2000</v>
      </c>
      <c r="J15" s="210">
        <v>2000</v>
      </c>
      <c r="K15" s="210">
        <v>2000</v>
      </c>
      <c r="L15" s="210">
        <v>2000</v>
      </c>
      <c r="M15" s="210">
        <v>2000</v>
      </c>
      <c r="N15" s="210">
        <v>2000</v>
      </c>
      <c r="O15" s="210">
        <v>2000</v>
      </c>
      <c r="P15" s="210">
        <v>2000</v>
      </c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s="178" customFormat="1" ht="18" customHeight="1" x14ac:dyDescent="0.25">
      <c r="A16" s="265"/>
      <c r="B16" s="253" t="s">
        <v>97</v>
      </c>
      <c r="C16" s="306">
        <f t="shared" si="3"/>
        <v>180000</v>
      </c>
      <c r="D16" s="322">
        <f t="shared" si="4"/>
        <v>0.15</v>
      </c>
      <c r="E16" s="278">
        <v>15000</v>
      </c>
      <c r="F16" s="210">
        <v>15000</v>
      </c>
      <c r="G16" s="210">
        <v>15000</v>
      </c>
      <c r="H16" s="210">
        <v>15000</v>
      </c>
      <c r="I16" s="210">
        <v>15000</v>
      </c>
      <c r="J16" s="210">
        <v>15000</v>
      </c>
      <c r="K16" s="210">
        <v>15000</v>
      </c>
      <c r="L16" s="210">
        <v>15000</v>
      </c>
      <c r="M16" s="210">
        <v>15000</v>
      </c>
      <c r="N16" s="210">
        <v>15000</v>
      </c>
      <c r="O16" s="210">
        <v>15000</v>
      </c>
      <c r="P16" s="210">
        <v>15000</v>
      </c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s="178" customFormat="1" ht="18" customHeight="1" x14ac:dyDescent="0.25">
      <c r="A17" s="265"/>
      <c r="B17" s="253" t="s">
        <v>99</v>
      </c>
      <c r="C17" s="306">
        <f t="shared" si="3"/>
        <v>60000</v>
      </c>
      <c r="D17" s="322">
        <f t="shared" si="4"/>
        <v>0.05</v>
      </c>
      <c r="E17" s="278">
        <v>5000</v>
      </c>
      <c r="F17" s="210">
        <v>5000</v>
      </c>
      <c r="G17" s="210">
        <v>5000</v>
      </c>
      <c r="H17" s="210">
        <v>5000</v>
      </c>
      <c r="I17" s="210">
        <v>5000</v>
      </c>
      <c r="J17" s="210">
        <v>5000</v>
      </c>
      <c r="K17" s="210">
        <v>5000</v>
      </c>
      <c r="L17" s="210">
        <v>5000</v>
      </c>
      <c r="M17" s="210">
        <v>5000</v>
      </c>
      <c r="N17" s="210">
        <v>5000</v>
      </c>
      <c r="O17" s="210">
        <v>5000</v>
      </c>
      <c r="P17" s="210">
        <v>5000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s="178" customFormat="1" ht="18" customHeight="1" x14ac:dyDescent="0.25">
      <c r="A18" s="265"/>
      <c r="B18" s="253" t="s">
        <v>101</v>
      </c>
      <c r="C18" s="306">
        <f t="shared" si="3"/>
        <v>0</v>
      </c>
      <c r="D18" s="322">
        <f t="shared" si="4"/>
        <v>0</v>
      </c>
      <c r="E18" s="277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</row>
    <row r="19" spans="1:28" s="176" customFormat="1" ht="18" customHeight="1" thickBot="1" x14ac:dyDescent="0.3">
      <c r="A19" s="265"/>
      <c r="B19" s="254" t="s">
        <v>107</v>
      </c>
      <c r="C19" s="307">
        <f t="shared" si="3"/>
        <v>12000</v>
      </c>
      <c r="D19" s="322">
        <f t="shared" si="4"/>
        <v>0.01</v>
      </c>
      <c r="E19" s="281">
        <v>1000</v>
      </c>
      <c r="F19" s="213">
        <v>1000</v>
      </c>
      <c r="G19" s="213">
        <v>1000</v>
      </c>
      <c r="H19" s="213">
        <v>1000</v>
      </c>
      <c r="I19" s="213">
        <v>1000</v>
      </c>
      <c r="J19" s="213">
        <v>1000</v>
      </c>
      <c r="K19" s="213">
        <v>1000</v>
      </c>
      <c r="L19" s="213">
        <v>1000</v>
      </c>
      <c r="M19" s="213">
        <v>1000</v>
      </c>
      <c r="N19" s="213">
        <v>1000</v>
      </c>
      <c r="O19" s="213">
        <v>1000</v>
      </c>
      <c r="P19" s="213">
        <v>1000</v>
      </c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</row>
    <row r="20" spans="1:28" s="166" customFormat="1" ht="18" customHeight="1" thickTop="1" thickBot="1" x14ac:dyDescent="0.3">
      <c r="A20" s="266"/>
      <c r="B20" s="255" t="s">
        <v>139</v>
      </c>
      <c r="C20" s="308">
        <f>SUM(C13:C19)</f>
        <v>978000</v>
      </c>
      <c r="D20" s="309">
        <f>C20/C$12</f>
        <v>0.81499999999999995</v>
      </c>
      <c r="E20" s="293">
        <f>SUM(E13:E19)</f>
        <v>81500</v>
      </c>
      <c r="F20" s="214">
        <f>SUM(F13:F19)</f>
        <v>81500</v>
      </c>
      <c r="G20" s="214">
        <f t="shared" ref="G20:P20" si="5">SUM(G13:G19)</f>
        <v>81500</v>
      </c>
      <c r="H20" s="214">
        <f t="shared" si="5"/>
        <v>81500</v>
      </c>
      <c r="I20" s="214">
        <f t="shared" si="5"/>
        <v>81500</v>
      </c>
      <c r="J20" s="214">
        <f t="shared" si="5"/>
        <v>81500</v>
      </c>
      <c r="K20" s="214">
        <f t="shared" si="5"/>
        <v>81500</v>
      </c>
      <c r="L20" s="214">
        <f t="shared" si="5"/>
        <v>81500</v>
      </c>
      <c r="M20" s="214">
        <f t="shared" si="5"/>
        <v>81500</v>
      </c>
      <c r="N20" s="214">
        <f t="shared" si="5"/>
        <v>81500</v>
      </c>
      <c r="O20" s="214">
        <f t="shared" si="5"/>
        <v>81500</v>
      </c>
      <c r="P20" s="214">
        <f t="shared" si="5"/>
        <v>81500</v>
      </c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</row>
    <row r="21" spans="1:28" s="162" customFormat="1" ht="20.25" customHeight="1" thickTop="1" thickBot="1" x14ac:dyDescent="0.3">
      <c r="A21" s="269"/>
      <c r="B21" s="256" t="s">
        <v>140</v>
      </c>
      <c r="C21" s="310">
        <f>C12-C20</f>
        <v>222000</v>
      </c>
      <c r="D21" s="311">
        <f>C21/C$12</f>
        <v>0.185</v>
      </c>
      <c r="E21" s="294">
        <f>E12-E20</f>
        <v>18500</v>
      </c>
      <c r="F21" s="219">
        <f>F12-F20</f>
        <v>18500</v>
      </c>
      <c r="G21" s="219">
        <f t="shared" ref="G21:P21" si="6">G12-G20</f>
        <v>18500</v>
      </c>
      <c r="H21" s="219">
        <f t="shared" si="6"/>
        <v>18500</v>
      </c>
      <c r="I21" s="219">
        <f t="shared" si="6"/>
        <v>18500</v>
      </c>
      <c r="J21" s="219">
        <f t="shared" si="6"/>
        <v>18500</v>
      </c>
      <c r="K21" s="219">
        <f t="shared" si="6"/>
        <v>18500</v>
      </c>
      <c r="L21" s="219">
        <f t="shared" si="6"/>
        <v>18500</v>
      </c>
      <c r="M21" s="219">
        <f t="shared" si="6"/>
        <v>18500</v>
      </c>
      <c r="N21" s="219">
        <f t="shared" si="6"/>
        <v>18500</v>
      </c>
      <c r="O21" s="219">
        <f t="shared" si="6"/>
        <v>18500</v>
      </c>
      <c r="P21" s="219">
        <f t="shared" si="6"/>
        <v>18500</v>
      </c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</row>
    <row r="22" spans="1:28" s="178" customFormat="1" ht="18" customHeight="1" thickTop="1" x14ac:dyDescent="0.25">
      <c r="A22" s="265"/>
      <c r="B22" s="183" t="s">
        <v>95</v>
      </c>
      <c r="C22" s="312">
        <f t="shared" ref="C22:C35" si="7">SUM(E22:P22)</f>
        <v>120000</v>
      </c>
      <c r="D22" s="323">
        <f t="shared" ref="D22:D35" si="8">C22/$C$12</f>
        <v>0.1</v>
      </c>
      <c r="E22" s="281">
        <v>10000</v>
      </c>
      <c r="F22" s="213">
        <v>10000</v>
      </c>
      <c r="G22" s="213">
        <v>10000</v>
      </c>
      <c r="H22" s="213">
        <v>10000</v>
      </c>
      <c r="I22" s="213">
        <v>10000</v>
      </c>
      <c r="J22" s="213">
        <v>10000</v>
      </c>
      <c r="K22" s="213">
        <v>10000</v>
      </c>
      <c r="L22" s="213">
        <v>10000</v>
      </c>
      <c r="M22" s="213">
        <v>10000</v>
      </c>
      <c r="N22" s="213">
        <v>10000</v>
      </c>
      <c r="O22" s="213">
        <v>10000</v>
      </c>
      <c r="P22" s="213">
        <v>10000</v>
      </c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</row>
    <row r="23" spans="1:28" s="178" customFormat="1" ht="18" customHeight="1" x14ac:dyDescent="0.25">
      <c r="A23" s="265"/>
      <c r="B23" s="179" t="s">
        <v>104</v>
      </c>
      <c r="C23" s="313">
        <f t="shared" si="7"/>
        <v>6000</v>
      </c>
      <c r="D23" s="324">
        <f t="shared" si="8"/>
        <v>5.0000000000000001E-3</v>
      </c>
      <c r="E23" s="285">
        <v>500</v>
      </c>
      <c r="F23" s="215">
        <v>500</v>
      </c>
      <c r="G23" s="215">
        <v>500</v>
      </c>
      <c r="H23" s="215">
        <v>500</v>
      </c>
      <c r="I23" s="215">
        <v>500</v>
      </c>
      <c r="J23" s="215">
        <v>500</v>
      </c>
      <c r="K23" s="215">
        <v>500</v>
      </c>
      <c r="L23" s="215">
        <v>500</v>
      </c>
      <c r="M23" s="215">
        <v>500</v>
      </c>
      <c r="N23" s="215">
        <v>500</v>
      </c>
      <c r="O23" s="215">
        <v>500</v>
      </c>
      <c r="P23" s="215">
        <v>500</v>
      </c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</row>
    <row r="24" spans="1:28" s="178" customFormat="1" ht="18" customHeight="1" x14ac:dyDescent="0.25">
      <c r="A24" s="265"/>
      <c r="B24" s="179" t="s">
        <v>113</v>
      </c>
      <c r="C24" s="313">
        <f t="shared" si="7"/>
        <v>18000</v>
      </c>
      <c r="D24" s="324">
        <f t="shared" si="8"/>
        <v>1.4999999999999999E-2</v>
      </c>
      <c r="E24" s="285">
        <v>1500</v>
      </c>
      <c r="F24" s="215">
        <v>1500</v>
      </c>
      <c r="G24" s="215">
        <v>1500</v>
      </c>
      <c r="H24" s="215">
        <v>1500</v>
      </c>
      <c r="I24" s="215">
        <v>1500</v>
      </c>
      <c r="J24" s="215">
        <v>1500</v>
      </c>
      <c r="K24" s="215">
        <v>1500</v>
      </c>
      <c r="L24" s="215">
        <v>1500</v>
      </c>
      <c r="M24" s="215">
        <v>1500</v>
      </c>
      <c r="N24" s="215">
        <v>1500</v>
      </c>
      <c r="O24" s="215">
        <v>1500</v>
      </c>
      <c r="P24" s="215">
        <v>1500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</row>
    <row r="25" spans="1:28" s="178" customFormat="1" ht="18" customHeight="1" x14ac:dyDescent="0.25">
      <c r="A25" s="265"/>
      <c r="B25" s="179" t="s">
        <v>98</v>
      </c>
      <c r="C25" s="313">
        <f t="shared" si="7"/>
        <v>4800</v>
      </c>
      <c r="D25" s="324">
        <f t="shared" si="8"/>
        <v>4.0000000000000001E-3</v>
      </c>
      <c r="E25" s="285">
        <v>400</v>
      </c>
      <c r="F25" s="215">
        <v>400</v>
      </c>
      <c r="G25" s="215">
        <v>400</v>
      </c>
      <c r="H25" s="215">
        <v>400</v>
      </c>
      <c r="I25" s="215">
        <v>400</v>
      </c>
      <c r="J25" s="215">
        <v>400</v>
      </c>
      <c r="K25" s="215">
        <v>400</v>
      </c>
      <c r="L25" s="215">
        <v>400</v>
      </c>
      <c r="M25" s="215">
        <v>400</v>
      </c>
      <c r="N25" s="215">
        <v>400</v>
      </c>
      <c r="O25" s="215">
        <v>400</v>
      </c>
      <c r="P25" s="215">
        <v>400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</row>
    <row r="26" spans="1:28" s="178" customFormat="1" ht="18" customHeight="1" x14ac:dyDescent="0.25">
      <c r="A26" s="265"/>
      <c r="B26" s="179" t="s">
        <v>100</v>
      </c>
      <c r="C26" s="313">
        <f t="shared" si="7"/>
        <v>9600</v>
      </c>
      <c r="D26" s="324">
        <f t="shared" si="8"/>
        <v>8.0000000000000002E-3</v>
      </c>
      <c r="E26" s="285">
        <v>800</v>
      </c>
      <c r="F26" s="215">
        <v>800</v>
      </c>
      <c r="G26" s="215">
        <v>800</v>
      </c>
      <c r="H26" s="215">
        <v>800</v>
      </c>
      <c r="I26" s="215">
        <v>800</v>
      </c>
      <c r="J26" s="215">
        <v>800</v>
      </c>
      <c r="K26" s="215">
        <v>800</v>
      </c>
      <c r="L26" s="215">
        <v>800</v>
      </c>
      <c r="M26" s="215">
        <v>800</v>
      </c>
      <c r="N26" s="215">
        <v>800</v>
      </c>
      <c r="O26" s="215">
        <v>800</v>
      </c>
      <c r="P26" s="215">
        <v>800</v>
      </c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</row>
    <row r="27" spans="1:28" s="178" customFormat="1" ht="18" customHeight="1" x14ac:dyDescent="0.25">
      <c r="A27" s="265"/>
      <c r="B27" s="179" t="s">
        <v>102</v>
      </c>
      <c r="C27" s="313">
        <f t="shared" si="7"/>
        <v>6000</v>
      </c>
      <c r="D27" s="324">
        <f t="shared" si="8"/>
        <v>5.0000000000000001E-3</v>
      </c>
      <c r="E27" s="285">
        <v>500</v>
      </c>
      <c r="F27" s="215">
        <v>500</v>
      </c>
      <c r="G27" s="215">
        <v>500</v>
      </c>
      <c r="H27" s="215">
        <v>500</v>
      </c>
      <c r="I27" s="215">
        <v>500</v>
      </c>
      <c r="J27" s="215">
        <v>500</v>
      </c>
      <c r="K27" s="215">
        <v>500</v>
      </c>
      <c r="L27" s="215">
        <v>500</v>
      </c>
      <c r="M27" s="215">
        <v>500</v>
      </c>
      <c r="N27" s="215">
        <v>500</v>
      </c>
      <c r="O27" s="215">
        <v>500</v>
      </c>
      <c r="P27" s="215">
        <v>500</v>
      </c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</row>
    <row r="28" spans="1:28" s="178" customFormat="1" ht="18" customHeight="1" x14ac:dyDescent="0.25">
      <c r="A28" s="265"/>
      <c r="B28" s="179" t="s">
        <v>108</v>
      </c>
      <c r="C28" s="313">
        <f t="shared" si="7"/>
        <v>7200</v>
      </c>
      <c r="D28" s="324">
        <f t="shared" si="8"/>
        <v>6.0000000000000001E-3</v>
      </c>
      <c r="E28" s="285">
        <v>600</v>
      </c>
      <c r="F28" s="215">
        <v>600</v>
      </c>
      <c r="G28" s="215">
        <v>600</v>
      </c>
      <c r="H28" s="215">
        <v>600</v>
      </c>
      <c r="I28" s="215">
        <v>600</v>
      </c>
      <c r="J28" s="215">
        <v>600</v>
      </c>
      <c r="K28" s="215">
        <v>600</v>
      </c>
      <c r="L28" s="215">
        <v>600</v>
      </c>
      <c r="M28" s="215">
        <v>600</v>
      </c>
      <c r="N28" s="215">
        <v>600</v>
      </c>
      <c r="O28" s="215">
        <v>600</v>
      </c>
      <c r="P28" s="215">
        <v>600</v>
      </c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</row>
    <row r="29" spans="1:28" s="178" customFormat="1" ht="18" customHeight="1" x14ac:dyDescent="0.25">
      <c r="A29" s="265"/>
      <c r="B29" s="179" t="s">
        <v>109</v>
      </c>
      <c r="C29" s="313">
        <f t="shared" si="7"/>
        <v>12000</v>
      </c>
      <c r="D29" s="324">
        <f t="shared" si="8"/>
        <v>0.01</v>
      </c>
      <c r="E29" s="285">
        <v>1000</v>
      </c>
      <c r="F29" s="215">
        <v>1000</v>
      </c>
      <c r="G29" s="215">
        <v>1000</v>
      </c>
      <c r="H29" s="215">
        <v>1000</v>
      </c>
      <c r="I29" s="215">
        <v>1000</v>
      </c>
      <c r="J29" s="215">
        <v>1000</v>
      </c>
      <c r="K29" s="215">
        <v>1000</v>
      </c>
      <c r="L29" s="215">
        <v>1000</v>
      </c>
      <c r="M29" s="215">
        <v>1000</v>
      </c>
      <c r="N29" s="215">
        <v>1000</v>
      </c>
      <c r="O29" s="215">
        <v>1000</v>
      </c>
      <c r="P29" s="215">
        <v>1000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</row>
    <row r="30" spans="1:28" s="178" customFormat="1" ht="18" customHeight="1" x14ac:dyDescent="0.25">
      <c r="A30" s="265"/>
      <c r="B30" s="179" t="s">
        <v>208</v>
      </c>
      <c r="C30" s="313">
        <f t="shared" si="7"/>
        <v>0</v>
      </c>
      <c r="D30" s="324">
        <f t="shared" si="8"/>
        <v>0</v>
      </c>
      <c r="E30" s="285"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285">
        <v>0</v>
      </c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s="178" customFormat="1" ht="18" customHeight="1" x14ac:dyDescent="0.25">
      <c r="A31" s="265"/>
      <c r="B31" s="179" t="s">
        <v>209</v>
      </c>
      <c r="C31" s="313">
        <f t="shared" si="7"/>
        <v>1200</v>
      </c>
      <c r="D31" s="324">
        <f t="shared" si="8"/>
        <v>1E-3</v>
      </c>
      <c r="E31" s="285">
        <v>100</v>
      </c>
      <c r="F31" s="215">
        <v>100</v>
      </c>
      <c r="G31" s="215">
        <v>100</v>
      </c>
      <c r="H31" s="215">
        <v>100</v>
      </c>
      <c r="I31" s="215">
        <v>100</v>
      </c>
      <c r="J31" s="215">
        <v>100</v>
      </c>
      <c r="K31" s="215">
        <v>100</v>
      </c>
      <c r="L31" s="215">
        <v>100</v>
      </c>
      <c r="M31" s="215">
        <v>100</v>
      </c>
      <c r="N31" s="215">
        <v>100</v>
      </c>
      <c r="O31" s="215">
        <v>100</v>
      </c>
      <c r="P31" s="215">
        <v>100</v>
      </c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</row>
    <row r="32" spans="1:28" s="178" customFormat="1" ht="18" customHeight="1" x14ac:dyDescent="0.25">
      <c r="A32" s="265"/>
      <c r="B32" s="180" t="s">
        <v>210</v>
      </c>
      <c r="C32" s="314">
        <f t="shared" si="7"/>
        <v>0</v>
      </c>
      <c r="D32" s="325">
        <f t="shared" si="8"/>
        <v>0</v>
      </c>
      <c r="E32" s="28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182" customFormat="1" ht="18" customHeight="1" x14ac:dyDescent="0.25">
      <c r="A33" s="263"/>
      <c r="B33" s="181" t="s">
        <v>211</v>
      </c>
      <c r="C33" s="315">
        <f t="shared" si="7"/>
        <v>0</v>
      </c>
      <c r="D33" s="326">
        <f t="shared" si="8"/>
        <v>0</v>
      </c>
      <c r="E33" s="28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178" customFormat="1" ht="18" customHeight="1" x14ac:dyDescent="0.25">
      <c r="A34" s="265"/>
      <c r="B34" s="183" t="s">
        <v>212</v>
      </c>
      <c r="C34" s="312">
        <f t="shared" si="7"/>
        <v>0</v>
      </c>
      <c r="D34" s="323">
        <f t="shared" si="8"/>
        <v>0</v>
      </c>
      <c r="E34" s="277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1:28" s="178" customFormat="1" ht="18" customHeight="1" thickBot="1" x14ac:dyDescent="0.3">
      <c r="A35" s="265"/>
      <c r="B35" s="179" t="s">
        <v>110</v>
      </c>
      <c r="C35" s="313">
        <f t="shared" si="7"/>
        <v>1200</v>
      </c>
      <c r="D35" s="324">
        <f t="shared" si="8"/>
        <v>1E-3</v>
      </c>
      <c r="E35" s="285">
        <v>100</v>
      </c>
      <c r="F35" s="215">
        <v>100</v>
      </c>
      <c r="G35" s="215">
        <v>100</v>
      </c>
      <c r="H35" s="215">
        <v>100</v>
      </c>
      <c r="I35" s="215">
        <v>100</v>
      </c>
      <c r="J35" s="215">
        <v>100</v>
      </c>
      <c r="K35" s="215">
        <v>100</v>
      </c>
      <c r="L35" s="215">
        <v>100</v>
      </c>
      <c r="M35" s="215">
        <v>100</v>
      </c>
      <c r="N35" s="215">
        <v>100</v>
      </c>
      <c r="O35" s="215">
        <v>100</v>
      </c>
      <c r="P35" s="215">
        <v>100</v>
      </c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</row>
    <row r="36" spans="1:28" s="163" customFormat="1" ht="21.75" customHeight="1" thickTop="1" thickBot="1" x14ac:dyDescent="0.3">
      <c r="A36" s="269"/>
      <c r="B36" s="168" t="s">
        <v>92</v>
      </c>
      <c r="C36" s="316">
        <f>SUM(C22:C35)</f>
        <v>186000</v>
      </c>
      <c r="D36" s="317">
        <f>C36/C$12</f>
        <v>0.155</v>
      </c>
      <c r="E36" s="295">
        <f>SUM(E22:E35)</f>
        <v>15500</v>
      </c>
      <c r="F36" s="218">
        <f>SUM(F22:F35)</f>
        <v>15500</v>
      </c>
      <c r="G36" s="218">
        <f t="shared" ref="G36:P36" si="9">SUM(G22:G35)</f>
        <v>15500</v>
      </c>
      <c r="H36" s="218">
        <f t="shared" si="9"/>
        <v>15500</v>
      </c>
      <c r="I36" s="218">
        <f t="shared" si="9"/>
        <v>15500</v>
      </c>
      <c r="J36" s="218">
        <f t="shared" si="9"/>
        <v>15500</v>
      </c>
      <c r="K36" s="218">
        <f t="shared" si="9"/>
        <v>15500</v>
      </c>
      <c r="L36" s="218">
        <f t="shared" si="9"/>
        <v>15500</v>
      </c>
      <c r="M36" s="218">
        <f t="shared" si="9"/>
        <v>15500</v>
      </c>
      <c r="N36" s="218">
        <f t="shared" si="9"/>
        <v>15500</v>
      </c>
      <c r="O36" s="218">
        <f t="shared" si="9"/>
        <v>15500</v>
      </c>
      <c r="P36" s="218">
        <f t="shared" si="9"/>
        <v>15500</v>
      </c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</row>
    <row r="37" spans="1:28" s="162" customFormat="1" ht="21.75" customHeight="1" thickTop="1" thickBot="1" x14ac:dyDescent="0.3">
      <c r="A37" s="269"/>
      <c r="B37" s="256" t="s">
        <v>93</v>
      </c>
      <c r="C37" s="310">
        <f>C21-C36</f>
        <v>36000</v>
      </c>
      <c r="D37" s="311">
        <f>C37/C$12</f>
        <v>0.03</v>
      </c>
      <c r="E37" s="294">
        <f>E21-E36</f>
        <v>3000</v>
      </c>
      <c r="F37" s="219">
        <f>F21-F36</f>
        <v>3000</v>
      </c>
      <c r="G37" s="219">
        <f t="shared" ref="G37:P37" si="10">G21-G36</f>
        <v>3000</v>
      </c>
      <c r="H37" s="219">
        <f t="shared" si="10"/>
        <v>3000</v>
      </c>
      <c r="I37" s="219">
        <f t="shared" si="10"/>
        <v>3000</v>
      </c>
      <c r="J37" s="219">
        <f t="shared" si="10"/>
        <v>3000</v>
      </c>
      <c r="K37" s="219">
        <f t="shared" si="10"/>
        <v>3000</v>
      </c>
      <c r="L37" s="219">
        <f t="shared" si="10"/>
        <v>3000</v>
      </c>
      <c r="M37" s="219">
        <f t="shared" si="10"/>
        <v>3000</v>
      </c>
      <c r="N37" s="219">
        <f t="shared" si="10"/>
        <v>3000</v>
      </c>
      <c r="O37" s="219">
        <f t="shared" si="10"/>
        <v>3000</v>
      </c>
      <c r="P37" s="219">
        <f t="shared" si="10"/>
        <v>3000</v>
      </c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</row>
    <row r="38" spans="1:28" s="184" customFormat="1" ht="18" customHeight="1" thickTop="1" x14ac:dyDescent="0.25">
      <c r="A38" s="265" t="s">
        <v>130</v>
      </c>
      <c r="B38" s="327" t="s">
        <v>125</v>
      </c>
      <c r="C38" s="328">
        <f>SUM(E38:P38)</f>
        <v>302.55280296172498</v>
      </c>
      <c r="D38" s="335">
        <f>C38/$C$12</f>
        <v>2.5212733580143749E-4</v>
      </c>
      <c r="E38" s="289">
        <f>DFC!E38</f>
        <v>0</v>
      </c>
      <c r="F38" s="289">
        <f>DFC!F38</f>
        <v>101.5</v>
      </c>
      <c r="G38" s="289">
        <f>DFC!G38</f>
        <v>0.25750000000000001</v>
      </c>
      <c r="H38" s="289">
        <f>DFC!H38</f>
        <v>0.45288749999999711</v>
      </c>
      <c r="I38" s="289">
        <f>DFC!I38</f>
        <v>0.34425193749999611</v>
      </c>
      <c r="J38" s="289">
        <f>DFC!J38</f>
        <v>6.9450731971874964</v>
      </c>
      <c r="K38" s="289">
        <f>DFC!K38</f>
        <v>14.093898563173434</v>
      </c>
      <c r="L38" s="289">
        <f>DFC!L38</f>
        <v>21.2784680559893</v>
      </c>
      <c r="M38" s="289">
        <f>DFC!M38</f>
        <v>28.498960396269251</v>
      </c>
      <c r="N38" s="289">
        <f>DFC!N38</f>
        <v>35.755555198250597</v>
      </c>
      <c r="O38" s="289">
        <f>DFC!O38</f>
        <v>43.048432974241848</v>
      </c>
      <c r="P38" s="289">
        <f>DFC!P38</f>
        <v>50.377775139113055</v>
      </c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</row>
    <row r="39" spans="1:28" s="182" customFormat="1" ht="18" customHeight="1" x14ac:dyDescent="0.25">
      <c r="A39" s="263" t="s">
        <v>130</v>
      </c>
      <c r="B39" s="329" t="s">
        <v>105</v>
      </c>
      <c r="C39" s="330">
        <f>SUM(E39:P39)</f>
        <v>-132</v>
      </c>
      <c r="D39" s="364">
        <f>C39/$C$12</f>
        <v>-1.1E-4</v>
      </c>
      <c r="E39" s="365">
        <f>DFC!E39</f>
        <v>0</v>
      </c>
      <c r="F39" s="365">
        <f>DFC!F39</f>
        <v>0</v>
      </c>
      <c r="G39" s="365">
        <f>DFC!G39</f>
        <v>-84</v>
      </c>
      <c r="H39" s="365">
        <f>DFC!H39</f>
        <v>-45</v>
      </c>
      <c r="I39" s="365">
        <f>DFC!I39</f>
        <v>-3</v>
      </c>
      <c r="J39" s="365">
        <f>DFC!J39</f>
        <v>0</v>
      </c>
      <c r="K39" s="365">
        <f>DFC!K39</f>
        <v>0</v>
      </c>
      <c r="L39" s="365">
        <f>DFC!L39</f>
        <v>0</v>
      </c>
      <c r="M39" s="365">
        <f>DFC!M39</f>
        <v>0</v>
      </c>
      <c r="N39" s="365">
        <f>DFC!N39</f>
        <v>0</v>
      </c>
      <c r="O39" s="365">
        <f>DFC!O39</f>
        <v>0</v>
      </c>
      <c r="P39" s="365">
        <f>DFC!P39</f>
        <v>0</v>
      </c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s="182" customFormat="1" ht="18" customHeight="1" x14ac:dyDescent="0.25">
      <c r="A40" s="263" t="s">
        <v>130</v>
      </c>
      <c r="B40" s="329" t="s">
        <v>132</v>
      </c>
      <c r="C40" s="330">
        <f>SUM(E40:P40)</f>
        <v>-4932.5071837366959</v>
      </c>
      <c r="D40" s="364">
        <f>C40/$C$12</f>
        <v>-4.1104226531139135E-3</v>
      </c>
      <c r="E40" s="365">
        <f>DFC!E40</f>
        <v>0</v>
      </c>
      <c r="F40" s="365">
        <f>DFC!F40</f>
        <v>0</v>
      </c>
      <c r="G40" s="365">
        <f>DFC!G40</f>
        <v>-585</v>
      </c>
      <c r="H40" s="365">
        <f>DFC!H40</f>
        <v>-565.65248999999994</v>
      </c>
      <c r="I40" s="365">
        <f>DFC!I40</f>
        <v>-545.92770355499999</v>
      </c>
      <c r="J40" s="365">
        <f>DFC!J40</f>
        <v>-525.81828377432248</v>
      </c>
      <c r="K40" s="365">
        <f>DFC!K40</f>
        <v>-505.31673030792177</v>
      </c>
      <c r="L40" s="365">
        <f>DFC!L40</f>
        <v>-484.41539654892625</v>
      </c>
      <c r="M40" s="365">
        <f>DFC!M40</f>
        <v>-463.10648678163034</v>
      </c>
      <c r="N40" s="365">
        <f>DFC!N40</f>
        <v>-441.38205327387215</v>
      </c>
      <c r="O40" s="365">
        <f>DFC!O40</f>
        <v>-419.23399331271258</v>
      </c>
      <c r="P40" s="365">
        <f>DFC!P40</f>
        <v>-396.65404618231048</v>
      </c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</row>
    <row r="41" spans="1:28" s="182" customFormat="1" ht="18" customHeight="1" x14ac:dyDescent="0.25">
      <c r="A41" s="268"/>
      <c r="B41" s="342" t="s">
        <v>131</v>
      </c>
      <c r="C41" s="330">
        <f>SUM(E41:P41)</f>
        <v>0</v>
      </c>
      <c r="D41" s="335">
        <f>C41/$C$12</f>
        <v>0</v>
      </c>
      <c r="E41" s="289">
        <f>DFC!E41</f>
        <v>0</v>
      </c>
      <c r="F41" s="289">
        <f>DFC!F41</f>
        <v>0</v>
      </c>
      <c r="G41" s="289">
        <f>DFC!G41</f>
        <v>0</v>
      </c>
      <c r="H41" s="289">
        <f>DFC!H41</f>
        <v>0</v>
      </c>
      <c r="I41" s="289">
        <f>DFC!I41</f>
        <v>0</v>
      </c>
      <c r="J41" s="289">
        <f>DFC!J41</f>
        <v>0</v>
      </c>
      <c r="K41" s="289">
        <f>DFC!K41</f>
        <v>0</v>
      </c>
      <c r="L41" s="289">
        <f>DFC!L41</f>
        <v>0</v>
      </c>
      <c r="M41" s="289">
        <f>DFC!M41</f>
        <v>0</v>
      </c>
      <c r="N41" s="289">
        <f>DFC!N41</f>
        <v>0</v>
      </c>
      <c r="O41" s="289">
        <f>DFC!O41</f>
        <v>0</v>
      </c>
      <c r="P41" s="289">
        <f>DFC!P41</f>
        <v>0</v>
      </c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</row>
    <row r="42" spans="1:28" s="185" customFormat="1" ht="15.75" thickBot="1" x14ac:dyDescent="0.3">
      <c r="A42" s="270"/>
      <c r="B42" s="331" t="s">
        <v>169</v>
      </c>
      <c r="C42" s="332">
        <f>SUM(E42:P42)</f>
        <v>0</v>
      </c>
      <c r="D42" s="335">
        <f>C42/$C$12</f>
        <v>0</v>
      </c>
      <c r="E42" s="289">
        <f>DFC!E42</f>
        <v>0</v>
      </c>
      <c r="F42" s="289">
        <f>DFC!F42</f>
        <v>0</v>
      </c>
      <c r="G42" s="289">
        <f>DFC!G42</f>
        <v>0</v>
      </c>
      <c r="H42" s="289">
        <f>DFC!H42</f>
        <v>0</v>
      </c>
      <c r="I42" s="289">
        <f>DFC!I42</f>
        <v>0</v>
      </c>
      <c r="J42" s="289">
        <f>DFC!J42</f>
        <v>0</v>
      </c>
      <c r="K42" s="289">
        <f>DFC!K42</f>
        <v>0</v>
      </c>
      <c r="L42" s="289">
        <f>DFC!L42</f>
        <v>0</v>
      </c>
      <c r="M42" s="289">
        <f>DFC!M42</f>
        <v>0</v>
      </c>
      <c r="N42" s="289">
        <f>DFC!N42</f>
        <v>0</v>
      </c>
      <c r="O42" s="289">
        <f>DFC!O42</f>
        <v>0</v>
      </c>
      <c r="P42" s="289">
        <f>DFC!P42</f>
        <v>0</v>
      </c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</row>
    <row r="43" spans="1:28" s="32" customFormat="1" ht="20.25" customHeight="1" thickTop="1" thickBot="1" x14ac:dyDescent="0.3">
      <c r="A43" s="271"/>
      <c r="B43" s="333" t="s">
        <v>136</v>
      </c>
      <c r="C43" s="370">
        <f>SUM(C38:C42)</f>
        <v>-4761.9543807749706</v>
      </c>
      <c r="D43" s="334">
        <f>C43/C$12</f>
        <v>-3.9682953173124751E-3</v>
      </c>
      <c r="E43" s="296">
        <f>SUM(E38:E42)</f>
        <v>0</v>
      </c>
      <c r="F43" s="221">
        <f>SUM(F38:F42)</f>
        <v>101.5</v>
      </c>
      <c r="G43" s="221">
        <f t="shared" ref="G43:P43" si="11">SUM(G38:G42)</f>
        <v>-668.74250000000006</v>
      </c>
      <c r="H43" s="221">
        <f t="shared" si="11"/>
        <v>-610.19960249999997</v>
      </c>
      <c r="I43" s="221">
        <f t="shared" si="11"/>
        <v>-548.58345161750003</v>
      </c>
      <c r="J43" s="221">
        <f t="shared" si="11"/>
        <v>-518.87321057713496</v>
      </c>
      <c r="K43" s="221">
        <f t="shared" si="11"/>
        <v>-491.22283174474836</v>
      </c>
      <c r="L43" s="221">
        <f t="shared" si="11"/>
        <v>-463.13692849293693</v>
      </c>
      <c r="M43" s="221">
        <f t="shared" si="11"/>
        <v>-434.6075263853611</v>
      </c>
      <c r="N43" s="221">
        <f t="shared" si="11"/>
        <v>-405.62649807562156</v>
      </c>
      <c r="O43" s="221">
        <f t="shared" si="11"/>
        <v>-376.18556033847074</v>
      </c>
      <c r="P43" s="221">
        <f t="shared" si="11"/>
        <v>-346.27627104319743</v>
      </c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</row>
    <row r="44" spans="1:28" s="162" customFormat="1" ht="27.75" customHeight="1" thickTop="1" thickBot="1" x14ac:dyDescent="0.3">
      <c r="A44" s="269"/>
      <c r="B44" s="243" t="s">
        <v>137</v>
      </c>
      <c r="C44" s="318">
        <f>C37+C43</f>
        <v>31238.045619225028</v>
      </c>
      <c r="D44" s="319">
        <f>C44/C$12</f>
        <v>2.6031704682687524E-2</v>
      </c>
      <c r="E44" s="294">
        <f>E37+E43</f>
        <v>3000</v>
      </c>
      <c r="F44" s="219">
        <f>F37+F43</f>
        <v>3101.5</v>
      </c>
      <c r="G44" s="219">
        <f t="shared" ref="G44:P44" si="12">G37+G43</f>
        <v>2331.2574999999997</v>
      </c>
      <c r="H44" s="219">
        <f t="shared" si="12"/>
        <v>2389.8003975000001</v>
      </c>
      <c r="I44" s="219">
        <f t="shared" si="12"/>
        <v>2451.4165483825</v>
      </c>
      <c r="J44" s="219">
        <f t="shared" si="12"/>
        <v>2481.1267894228649</v>
      </c>
      <c r="K44" s="219">
        <f t="shared" si="12"/>
        <v>2508.7771682552516</v>
      </c>
      <c r="L44" s="219">
        <f t="shared" si="12"/>
        <v>2536.8630715070631</v>
      </c>
      <c r="M44" s="219">
        <f t="shared" si="12"/>
        <v>2565.3924736146391</v>
      </c>
      <c r="N44" s="219">
        <f t="shared" si="12"/>
        <v>2594.3735019243786</v>
      </c>
      <c r="O44" s="219">
        <f t="shared" si="12"/>
        <v>2623.8144396615294</v>
      </c>
      <c r="P44" s="219">
        <f t="shared" si="12"/>
        <v>2653.7237289568025</v>
      </c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</row>
    <row r="45" spans="1:28" s="193" customFormat="1" ht="15.75" thickTop="1" x14ac:dyDescent="0.25">
      <c r="A45" s="196"/>
      <c r="B45" s="197"/>
      <c r="C45" s="320"/>
      <c r="D45" s="321"/>
      <c r="E45" s="297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</row>
    <row r="46" spans="1:28" s="393" customFormat="1" ht="18" customHeight="1" x14ac:dyDescent="0.25">
      <c r="A46" s="387"/>
      <c r="B46" s="388" t="s">
        <v>134</v>
      </c>
      <c r="C46" s="389">
        <f>P46</f>
        <v>31238.045619225028</v>
      </c>
      <c r="D46" s="390"/>
      <c r="E46" s="391">
        <f>E44</f>
        <v>3000</v>
      </c>
      <c r="F46" s="392">
        <f t="shared" ref="F46:P46" si="13">F44+E46</f>
        <v>6101.5</v>
      </c>
      <c r="G46" s="392">
        <f t="shared" si="13"/>
        <v>8432.7574999999997</v>
      </c>
      <c r="H46" s="392">
        <f t="shared" si="13"/>
        <v>10822.557897499999</v>
      </c>
      <c r="I46" s="392">
        <f t="shared" si="13"/>
        <v>13273.974445882499</v>
      </c>
      <c r="J46" s="392">
        <f t="shared" si="13"/>
        <v>15755.101235305363</v>
      </c>
      <c r="K46" s="392">
        <f t="shared" si="13"/>
        <v>18263.878403560615</v>
      </c>
      <c r="L46" s="392">
        <f t="shared" si="13"/>
        <v>20800.741475067676</v>
      </c>
      <c r="M46" s="392">
        <f t="shared" si="13"/>
        <v>23366.133948682316</v>
      </c>
      <c r="N46" s="392">
        <f t="shared" si="13"/>
        <v>25960.507450606696</v>
      </c>
      <c r="O46" s="392">
        <f t="shared" si="13"/>
        <v>28584.321890268224</v>
      </c>
      <c r="P46" s="392">
        <f t="shared" si="13"/>
        <v>31238.045619225028</v>
      </c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</row>
    <row r="47" spans="1:28" s="193" customFormat="1" x14ac:dyDescent="0.25">
      <c r="A47" s="196"/>
      <c r="B47" s="197"/>
      <c r="C47" s="320"/>
      <c r="D47" s="321"/>
      <c r="E47" s="297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97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</row>
    <row r="50" spans="2:2" ht="30.75" customHeight="1" x14ac:dyDescent="0.25"/>
    <row r="60" spans="2:2" x14ac:dyDescent="0.25">
      <c r="B60" s="499"/>
    </row>
    <row r="61" spans="2:2" x14ac:dyDescent="0.25">
      <c r="B61" s="499"/>
    </row>
    <row r="62" spans="2:2" x14ac:dyDescent="0.25">
      <c r="B62" s="499"/>
    </row>
    <row r="63" spans="2:2" x14ac:dyDescent="0.25">
      <c r="B63" s="499"/>
    </row>
    <row r="64" spans="2:2" x14ac:dyDescent="0.25">
      <c r="B64" s="499"/>
    </row>
    <row r="65" spans="2:2" x14ac:dyDescent="0.25">
      <c r="B65" s="499"/>
    </row>
    <row r="66" spans="2:2" x14ac:dyDescent="0.25">
      <c r="B66" s="499"/>
    </row>
    <row r="67" spans="2:2" x14ac:dyDescent="0.25">
      <c r="B67" s="499"/>
    </row>
    <row r="68" spans="2:2" x14ac:dyDescent="0.25">
      <c r="B68" s="499"/>
    </row>
    <row r="69" spans="2:2" x14ac:dyDescent="0.25">
      <c r="B69" s="499"/>
    </row>
  </sheetData>
  <sheetProtection selectLockedCells="1"/>
  <phoneticPr fontId="40" type="noConversion"/>
  <hyperlinks>
    <hyperlink ref="I2" r:id="rId1" xr:uid="{54B16884-BB2D-421A-A998-83AA0AD3D08E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B5: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06F3-DC06-4169-B9A3-8A9AB69DB0D7}">
  <dimension ref="A1:BTK101"/>
  <sheetViews>
    <sheetView tabSelected="1" topLeftCell="A2" zoomScaleNormal="100" workbookViewId="0">
      <pane xSplit="4" ySplit="3" topLeftCell="E21" activePane="bottomRight" state="frozen"/>
      <selection activeCell="A2" sqref="A2"/>
      <selection pane="topRight" activeCell="E2" sqref="E2"/>
      <selection pane="bottomLeft" activeCell="A5" sqref="A5"/>
      <selection pane="bottomRight" activeCell="L2" sqref="L2"/>
    </sheetView>
  </sheetViews>
  <sheetFormatPr defaultRowHeight="15" x14ac:dyDescent="0.25"/>
  <cols>
    <col min="1" max="1" width="2.7109375" style="171" customWidth="1"/>
    <col min="2" max="2" width="39.7109375" style="20" customWidth="1"/>
    <col min="3" max="3" width="13.42578125" style="231" customWidth="1"/>
    <col min="4" max="4" width="7.140625" style="523" customWidth="1"/>
    <col min="5" max="28" width="12.42578125" style="206" customWidth="1"/>
    <col min="29" max="29" width="10.5703125" style="206" customWidth="1"/>
    <col min="30" max="30" width="12.42578125" style="428" customWidth="1"/>
  </cols>
  <sheetData>
    <row r="1" spans="1:162" hidden="1" x14ac:dyDescent="0.25">
      <c r="D1" s="428"/>
    </row>
    <row r="2" spans="1:162" s="199" customFormat="1" ht="32.25" customHeight="1" x14ac:dyDescent="0.25">
      <c r="B2" s="524" t="s">
        <v>224</v>
      </c>
      <c r="C2" s="232"/>
      <c r="D2" s="429"/>
      <c r="E2" s="208"/>
      <c r="F2" s="531"/>
      <c r="G2" s="532"/>
      <c r="H2" s="534" t="s">
        <v>225</v>
      </c>
      <c r="I2" s="533" t="s">
        <v>226</v>
      </c>
      <c r="J2" s="531"/>
      <c r="K2" s="531"/>
      <c r="L2" s="531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429">
        <f>F37+F1</f>
        <v>1850</v>
      </c>
    </row>
    <row r="3" spans="1:162" s="26" customFormat="1" ht="6.75" customHeight="1" thickBot="1" x14ac:dyDescent="0.3">
      <c r="C3" s="233"/>
      <c r="D3" s="226"/>
      <c r="E3" s="22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>
        <v>2024</v>
      </c>
      <c r="R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spans="1:162" s="10" customFormat="1" ht="28.5" customHeight="1" thickBot="1" x14ac:dyDescent="0.3">
      <c r="A4" s="53"/>
      <c r="B4" s="170" t="s">
        <v>206</v>
      </c>
      <c r="C4" s="170" t="s">
        <v>205</v>
      </c>
      <c r="D4" s="298" t="s">
        <v>135</v>
      </c>
      <c r="E4" s="366" t="s">
        <v>177</v>
      </c>
      <c r="F4" s="367" t="s">
        <v>178</v>
      </c>
      <c r="G4" s="367" t="s">
        <v>179</v>
      </c>
      <c r="H4" s="367" t="s">
        <v>180</v>
      </c>
      <c r="I4" s="367" t="s">
        <v>181</v>
      </c>
      <c r="J4" s="367" t="s">
        <v>182</v>
      </c>
      <c r="K4" s="367" t="s">
        <v>183</v>
      </c>
      <c r="L4" s="367" t="s">
        <v>184</v>
      </c>
      <c r="M4" s="367" t="s">
        <v>185</v>
      </c>
      <c r="N4" s="367" t="s">
        <v>186</v>
      </c>
      <c r="O4" s="367" t="s">
        <v>187</v>
      </c>
      <c r="P4" s="367" t="s">
        <v>188</v>
      </c>
      <c r="Q4" s="368" t="s">
        <v>175</v>
      </c>
      <c r="R4" s="368" t="s">
        <v>176</v>
      </c>
      <c r="S4" s="394" t="str">
        <f>DRE!S4</f>
        <v>MAR-24</v>
      </c>
      <c r="T4" s="394" t="str">
        <f>DRE!T4</f>
        <v>ABR-24</v>
      </c>
      <c r="U4" s="394" t="str">
        <f>DRE!U4</f>
        <v>MAI-24</v>
      </c>
      <c r="V4" s="394" t="str">
        <f>DRE!V4</f>
        <v>JUN-24</v>
      </c>
      <c r="W4" s="394" t="str">
        <f>DRE!W4</f>
        <v>JUL-24</v>
      </c>
      <c r="X4" s="394" t="str">
        <f>DRE!X4</f>
        <v>AGO-24</v>
      </c>
      <c r="Y4" s="394" t="str">
        <f>DRE!Y4</f>
        <v>SET-24</v>
      </c>
      <c r="Z4" s="394" t="str">
        <f>DRE!Z4</f>
        <v>OUT-24</v>
      </c>
      <c r="AA4" s="394" t="str">
        <f>DRE!AA4</f>
        <v>NOV-24</v>
      </c>
      <c r="AB4" s="394" t="str">
        <f>DRE!AB4</f>
        <v>DEZ-24</v>
      </c>
      <c r="AC4" s="505" t="s">
        <v>126</v>
      </c>
      <c r="AD4" s="505" t="s">
        <v>204</v>
      </c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</row>
    <row r="5" spans="1:162" s="173" customFormat="1" ht="18" customHeight="1" x14ac:dyDescent="0.25">
      <c r="A5" s="262"/>
      <c r="B5" s="245" t="s">
        <v>142</v>
      </c>
      <c r="C5" s="299">
        <f>SUM(E5:P5)</f>
        <v>426800</v>
      </c>
      <c r="D5" s="500">
        <f t="shared" ref="D5:D11" si="0">C5/$C$12</f>
        <v>0.39130833409736865</v>
      </c>
      <c r="E5" s="277"/>
      <c r="F5" s="209">
        <f>DRE!E5*67%</f>
        <v>26800</v>
      </c>
      <c r="G5" s="209">
        <f>DRE!E5*33%+DRE!F5*67%</f>
        <v>40000</v>
      </c>
      <c r="H5" s="209">
        <f>DRE!F5*33%+DRE!G5*67%</f>
        <v>40000</v>
      </c>
      <c r="I5" s="209">
        <f>DRE!G5*33%+DRE!H5*67%</f>
        <v>40000</v>
      </c>
      <c r="J5" s="209">
        <f>DRE!H5*33%+DRE!I5*67%</f>
        <v>40000</v>
      </c>
      <c r="K5" s="209">
        <f>DRE!I5*33%+DRE!J5*67%</f>
        <v>40000</v>
      </c>
      <c r="L5" s="209">
        <f>DRE!J5*33%+DRE!K5*67%</f>
        <v>40000</v>
      </c>
      <c r="M5" s="209">
        <f>DRE!K5*33%+DRE!L5*67%</f>
        <v>40000</v>
      </c>
      <c r="N5" s="209">
        <f>DRE!L5*33%+DRE!M5*67%</f>
        <v>40000</v>
      </c>
      <c r="O5" s="209">
        <f>DRE!M5*33%+DRE!N5*67%</f>
        <v>40000</v>
      </c>
      <c r="P5" s="209">
        <f>DRE!N5*33%+DRE!O5*67%</f>
        <v>40000</v>
      </c>
      <c r="Q5" s="209">
        <f>DRE!O5*33%+DRE!P5*67%</f>
        <v>40000</v>
      </c>
      <c r="R5" s="209">
        <f>DRE!P5*33%+DRE!Q5*67%</f>
        <v>13200</v>
      </c>
      <c r="S5" s="209">
        <f>DRE!Q5*67%+DRE!R5*33%</f>
        <v>0</v>
      </c>
      <c r="T5" s="209">
        <f>DRE!R5*67%+DRE!S5*33%</f>
        <v>0</v>
      </c>
      <c r="U5" s="209">
        <f>DRE!S5*67%+DRE!T5*33%</f>
        <v>0</v>
      </c>
      <c r="V5" s="209">
        <f>DRE!T5*67%+DRE!U5*33%</f>
        <v>0</v>
      </c>
      <c r="W5" s="209">
        <f>DRE!U5*67%+DRE!V5*33%</f>
        <v>0</v>
      </c>
      <c r="X5" s="209">
        <f>DRE!V5*67%+DRE!W5*33%</f>
        <v>0</v>
      </c>
      <c r="Y5" s="209">
        <f>DRE!W5*67%+DRE!X5*33%</f>
        <v>0</v>
      </c>
      <c r="Z5" s="209">
        <f>DRE!X5*67%+DRE!Y5*33%</f>
        <v>0</v>
      </c>
      <c r="AA5" s="209">
        <f>DRE!Y5*67%+DRE!Z5*33%</f>
        <v>0</v>
      </c>
      <c r="AB5" s="209">
        <f>DRE!Z5*67%+DRE!AA5*33%</f>
        <v>0</v>
      </c>
      <c r="AC5" s="408">
        <v>40</v>
      </c>
      <c r="AD5" s="430" t="s">
        <v>193</v>
      </c>
    </row>
    <row r="6" spans="1:162" s="174" customFormat="1" ht="18" customHeight="1" x14ac:dyDescent="0.25">
      <c r="A6" s="262"/>
      <c r="B6" s="246" t="s">
        <v>143</v>
      </c>
      <c r="C6" s="300">
        <f t="shared" ref="C6:C11" si="1">SUM(E6:P6)</f>
        <v>240000</v>
      </c>
      <c r="D6" s="501">
        <f t="shared" si="0"/>
        <v>0.22004217475016044</v>
      </c>
      <c r="E6" s="278">
        <f>DRE!E6</f>
        <v>20000</v>
      </c>
      <c r="F6" s="278">
        <f>DRE!F6</f>
        <v>20000</v>
      </c>
      <c r="G6" s="278">
        <f>DRE!G6</f>
        <v>20000</v>
      </c>
      <c r="H6" s="278">
        <f>DRE!H6</f>
        <v>20000</v>
      </c>
      <c r="I6" s="278">
        <f>DRE!I6</f>
        <v>20000</v>
      </c>
      <c r="J6" s="278">
        <f>DRE!J6</f>
        <v>20000</v>
      </c>
      <c r="K6" s="278">
        <f>DRE!K6</f>
        <v>20000</v>
      </c>
      <c r="L6" s="278">
        <f>DRE!L6</f>
        <v>20000</v>
      </c>
      <c r="M6" s="278">
        <f>DRE!M6</f>
        <v>20000</v>
      </c>
      <c r="N6" s="278">
        <f>DRE!N6</f>
        <v>20000</v>
      </c>
      <c r="O6" s="278">
        <f>DRE!O6</f>
        <v>20000</v>
      </c>
      <c r="P6" s="278">
        <f>DRE!P6</f>
        <v>20000</v>
      </c>
      <c r="Q6" s="278">
        <f>DRE!Q6</f>
        <v>0</v>
      </c>
      <c r="R6" s="278">
        <f>DRE!R6</f>
        <v>0</v>
      </c>
      <c r="S6" s="278">
        <f>DRE!S6</f>
        <v>0</v>
      </c>
      <c r="T6" s="278">
        <f>DRE!T6</f>
        <v>0</v>
      </c>
      <c r="U6" s="278">
        <f>DRE!U6</f>
        <v>0</v>
      </c>
      <c r="V6" s="278">
        <f>DRE!V6</f>
        <v>0</v>
      </c>
      <c r="W6" s="278">
        <f>DRE!W6</f>
        <v>0</v>
      </c>
      <c r="X6" s="278">
        <f>DRE!X6</f>
        <v>0</v>
      </c>
      <c r="Y6" s="278">
        <f>DRE!Y6</f>
        <v>0</v>
      </c>
      <c r="Z6" s="278">
        <f>DRE!Z6</f>
        <v>0</v>
      </c>
      <c r="AA6" s="278">
        <f>DRE!AA6</f>
        <v>0</v>
      </c>
      <c r="AB6" s="278">
        <f>DRE!AB6</f>
        <v>0</v>
      </c>
      <c r="AC6" s="409">
        <v>0</v>
      </c>
      <c r="AD6" s="431" t="s">
        <v>196</v>
      </c>
    </row>
    <row r="7" spans="1:162" s="173" customFormat="1" ht="18" customHeight="1" x14ac:dyDescent="0.25">
      <c r="A7" s="262"/>
      <c r="B7" s="245" t="s">
        <v>144</v>
      </c>
      <c r="C7" s="299">
        <f t="shared" si="1"/>
        <v>210000</v>
      </c>
      <c r="D7" s="500">
        <f t="shared" si="0"/>
        <v>0.19253690290639039</v>
      </c>
      <c r="E7" s="277"/>
      <c r="F7" s="209">
        <f>DRE!E7*50%</f>
        <v>10000</v>
      </c>
      <c r="G7" s="209">
        <f>DRE!E7*50%+DRE!F7*50%</f>
        <v>20000</v>
      </c>
      <c r="H7" s="209">
        <f>DRE!F7*50%+DRE!G7*50%</f>
        <v>20000</v>
      </c>
      <c r="I7" s="209">
        <f>DRE!G7*50%+DRE!H7*50%</f>
        <v>20000</v>
      </c>
      <c r="J7" s="209">
        <f>DRE!H7*50%+DRE!I7*50%</f>
        <v>20000</v>
      </c>
      <c r="K7" s="209">
        <f>DRE!I7*50%+DRE!J7*50%</f>
        <v>20000</v>
      </c>
      <c r="L7" s="209">
        <f>DRE!J7*50%+DRE!K7*50%</f>
        <v>20000</v>
      </c>
      <c r="M7" s="209">
        <f>DRE!K7*50%+DRE!L7*50%</f>
        <v>20000</v>
      </c>
      <c r="N7" s="209">
        <f>DRE!L7*50%+DRE!M7*50%</f>
        <v>20000</v>
      </c>
      <c r="O7" s="209">
        <f>DRE!M7*50%+DRE!N7*50%</f>
        <v>20000</v>
      </c>
      <c r="P7" s="209">
        <f>DRE!N7*50%+DRE!O7*50%</f>
        <v>20000</v>
      </c>
      <c r="Q7" s="209">
        <f>DRE!O7*50%+DRE!P7*50%</f>
        <v>20000</v>
      </c>
      <c r="R7" s="209">
        <f>DRE!P7*50%+DRE!Q7*50%</f>
        <v>10000</v>
      </c>
      <c r="S7" s="209">
        <f>DRE!Q7*50%+DRE!R7*50%</f>
        <v>0</v>
      </c>
      <c r="T7" s="209">
        <f>DRE!R7*50%+DRE!S7*50%</f>
        <v>0</v>
      </c>
      <c r="U7" s="209">
        <f>DRE!S7*50%+DRE!T7*50%</f>
        <v>0</v>
      </c>
      <c r="V7" s="209">
        <f>DRE!T7*50%+DRE!U7*50%</f>
        <v>0</v>
      </c>
      <c r="W7" s="209">
        <f>DRE!U7*50%+DRE!V7*50%</f>
        <v>0</v>
      </c>
      <c r="X7" s="209">
        <f>DRE!V7*50%+DRE!W7*50%</f>
        <v>0</v>
      </c>
      <c r="Y7" s="209">
        <f>DRE!W7*50%+DRE!X7*50%</f>
        <v>0</v>
      </c>
      <c r="Z7" s="209">
        <f>DRE!X7*50%+DRE!Y7*50%</f>
        <v>0</v>
      </c>
      <c r="AA7" s="209">
        <f>DRE!Y7*50%+DRE!Z7*50%</f>
        <v>0</v>
      </c>
      <c r="AB7" s="209">
        <f>DRE!Z7*50%+DRE!AA7*50%</f>
        <v>0</v>
      </c>
      <c r="AC7" s="408">
        <v>45</v>
      </c>
      <c r="AD7" s="430" t="s">
        <v>194</v>
      </c>
    </row>
    <row r="8" spans="1:162" s="172" customFormat="1" ht="18" customHeight="1" x14ac:dyDescent="0.25">
      <c r="A8" s="262"/>
      <c r="B8" s="247" t="s">
        <v>145</v>
      </c>
      <c r="C8" s="301">
        <f t="shared" si="1"/>
        <v>213400</v>
      </c>
      <c r="D8" s="502">
        <f t="shared" si="0"/>
        <v>0.19565416704868432</v>
      </c>
      <c r="E8" s="279"/>
      <c r="F8" s="211">
        <f>DRE!E8*67%</f>
        <v>13400</v>
      </c>
      <c r="G8" s="211">
        <f>DRE!E8*33%+DRE!F8*67%</f>
        <v>20000</v>
      </c>
      <c r="H8" s="211">
        <f>DRE!F8*33%+DRE!G8*67%</f>
        <v>20000</v>
      </c>
      <c r="I8" s="211">
        <f>DRE!G8*33%+DRE!H8*67%</f>
        <v>20000</v>
      </c>
      <c r="J8" s="211">
        <f>DRE!H8*33%+DRE!I8*67%</f>
        <v>20000</v>
      </c>
      <c r="K8" s="211">
        <f>DRE!I8*33%+DRE!J8*67%</f>
        <v>20000</v>
      </c>
      <c r="L8" s="211">
        <f>DRE!J8*33%+DRE!K8*67%</f>
        <v>20000</v>
      </c>
      <c r="M8" s="211">
        <f>DRE!K8*33%+DRE!L8*67%</f>
        <v>20000</v>
      </c>
      <c r="N8" s="211">
        <f>DRE!L8*33%+DRE!M8*67%</f>
        <v>20000</v>
      </c>
      <c r="O8" s="211">
        <f>DRE!M8*33%+DRE!N8*67%</f>
        <v>20000</v>
      </c>
      <c r="P8" s="211">
        <f>DRE!N8*33%+DRE!O8*67%</f>
        <v>20000</v>
      </c>
      <c r="Q8" s="211">
        <f>DRE!O8*33%+DRE!P8*67%</f>
        <v>20000</v>
      </c>
      <c r="R8" s="211">
        <f>DRE!P8*33%+DRE!Q8*67%</f>
        <v>6600</v>
      </c>
      <c r="S8" s="211">
        <f>DRE!Q8*33%+DRE!R8*67%</f>
        <v>0</v>
      </c>
      <c r="T8" s="211">
        <f>DRE!R8*33%+DRE!S8*67%</f>
        <v>0</v>
      </c>
      <c r="U8" s="211">
        <f>DRE!S8*33%+DRE!T8*67%</f>
        <v>0</v>
      </c>
      <c r="V8" s="211">
        <f>DRE!T8*33%+DRE!U8*67%</f>
        <v>0</v>
      </c>
      <c r="W8" s="211">
        <f>DRE!U8*33%+DRE!V8*67%</f>
        <v>0</v>
      </c>
      <c r="X8" s="211">
        <f>DRE!V8*33%+DRE!W8*67%</f>
        <v>0</v>
      </c>
      <c r="Y8" s="211">
        <f>DRE!W8*33%+DRE!X8*67%</f>
        <v>0</v>
      </c>
      <c r="Z8" s="211">
        <f>DRE!X8*33%+DRE!Y8*67%</f>
        <v>0</v>
      </c>
      <c r="AA8" s="211">
        <f>DRE!Y8*33%+DRE!Z8*67%</f>
        <v>0</v>
      </c>
      <c r="AB8" s="211">
        <f>DRE!Z8*33%+DRE!AA8*67%</f>
        <v>0</v>
      </c>
      <c r="AC8" s="410">
        <v>40</v>
      </c>
      <c r="AD8" s="432" t="s">
        <v>193</v>
      </c>
    </row>
    <row r="9" spans="1:162" s="175" customFormat="1" ht="18" customHeight="1" x14ac:dyDescent="0.25">
      <c r="A9" s="263"/>
      <c r="B9" s="248" t="s">
        <v>141</v>
      </c>
      <c r="C9" s="302">
        <f t="shared" si="1"/>
        <v>-11500</v>
      </c>
      <c r="D9" s="503">
        <f t="shared" si="0"/>
        <v>-1.0543687540111854E-2</v>
      </c>
      <c r="E9" s="280">
        <f>DRE!E9*50%</f>
        <v>-500</v>
      </c>
      <c r="F9" s="212">
        <f>DRE!E9*50%+DRE!F9*50%</f>
        <v>-1000</v>
      </c>
      <c r="G9" s="212">
        <f>DRE!F9*50%+DRE!G9*50%</f>
        <v>-1000</v>
      </c>
      <c r="H9" s="212">
        <f>DRE!G9*50%+DRE!H9*50%</f>
        <v>-1000</v>
      </c>
      <c r="I9" s="212">
        <f>DRE!H9*50%+DRE!I9*50%</f>
        <v>-1000</v>
      </c>
      <c r="J9" s="212">
        <f>DRE!I9*50%+DRE!J9*50%</f>
        <v>-1000</v>
      </c>
      <c r="K9" s="212">
        <f>DRE!J9*50%+DRE!K9*50%</f>
        <v>-1000</v>
      </c>
      <c r="L9" s="212">
        <f>DRE!K9*50%+DRE!L9*50%</f>
        <v>-1000</v>
      </c>
      <c r="M9" s="212">
        <f>DRE!L9*50%+DRE!M9*50%</f>
        <v>-1000</v>
      </c>
      <c r="N9" s="212">
        <f>DRE!M9*50%+DRE!N9*50%</f>
        <v>-1000</v>
      </c>
      <c r="O9" s="212">
        <f>DRE!N9*50%+DRE!O9*50%</f>
        <v>-1000</v>
      </c>
      <c r="P9" s="212">
        <f>DRE!O9*50%+DRE!P9*50%</f>
        <v>-1000</v>
      </c>
      <c r="Q9" s="212">
        <f>DRE!P9*50%+DRE!Q9*50%</f>
        <v>-500</v>
      </c>
      <c r="R9" s="212">
        <f>DRE!Q9*50%+DRE!R9*50%</f>
        <v>0</v>
      </c>
      <c r="S9" s="212">
        <f>DRE!R9*50%+DRE!S9*50%</f>
        <v>0</v>
      </c>
      <c r="T9" s="212">
        <f>DRE!S9*50%+DRE!T9*50%</f>
        <v>0</v>
      </c>
      <c r="U9" s="212">
        <f>DRE!T9*50%+DRE!U9*50%</f>
        <v>0</v>
      </c>
      <c r="V9" s="212">
        <f>DRE!U9*50%+DRE!V9*50%</f>
        <v>0</v>
      </c>
      <c r="W9" s="212">
        <f>DRE!V9*50%+DRE!W9*50%</f>
        <v>0</v>
      </c>
      <c r="X9" s="212">
        <f>DRE!W9*50%+DRE!X9*50%</f>
        <v>0</v>
      </c>
      <c r="Y9" s="212">
        <f>DRE!X9*50%+DRE!Y9*50%</f>
        <v>0</v>
      </c>
      <c r="Z9" s="212">
        <f>DRE!Y9*50%+DRE!Z9*50%</f>
        <v>0</v>
      </c>
      <c r="AA9" s="212">
        <f>DRE!Z9*50%+DRE!AA9*50%</f>
        <v>0</v>
      </c>
      <c r="AB9" s="212">
        <f>DRE!AA9*50%+DRE!AB9*50%</f>
        <v>0</v>
      </c>
      <c r="AC9" s="411">
        <v>15</v>
      </c>
      <c r="AD9" s="433" t="s">
        <v>195</v>
      </c>
    </row>
    <row r="10" spans="1:162" s="173" customFormat="1" ht="18" customHeight="1" x14ac:dyDescent="0.25">
      <c r="A10" s="262"/>
      <c r="B10" s="245" t="s">
        <v>112</v>
      </c>
      <c r="C10" s="299">
        <f t="shared" si="1"/>
        <v>0</v>
      </c>
      <c r="D10" s="500">
        <f t="shared" si="0"/>
        <v>0</v>
      </c>
      <c r="E10" s="277"/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  <c r="AC10" s="408"/>
      <c r="AD10" s="430"/>
    </row>
    <row r="11" spans="1:162" s="172" customFormat="1" ht="18" customHeight="1" thickBot="1" x14ac:dyDescent="0.3">
      <c r="A11" s="262"/>
      <c r="B11" s="249" t="s">
        <v>106</v>
      </c>
      <c r="C11" s="303">
        <f t="shared" si="1"/>
        <v>12000</v>
      </c>
      <c r="D11" s="504">
        <f t="shared" si="0"/>
        <v>1.1002108737508022E-2</v>
      </c>
      <c r="E11" s="281">
        <f>DRE!E11</f>
        <v>1000</v>
      </c>
      <c r="F11" s="213">
        <f>DRE!F11</f>
        <v>1000</v>
      </c>
      <c r="G11" s="213">
        <f>DRE!G11</f>
        <v>1000</v>
      </c>
      <c r="H11" s="213">
        <f>DRE!H11</f>
        <v>1000</v>
      </c>
      <c r="I11" s="213">
        <f>DRE!I11</f>
        <v>1000</v>
      </c>
      <c r="J11" s="213">
        <f>DRE!J11</f>
        <v>1000</v>
      </c>
      <c r="K11" s="213">
        <f>DRE!K11</f>
        <v>1000</v>
      </c>
      <c r="L11" s="213">
        <f>DRE!L11</f>
        <v>1000</v>
      </c>
      <c r="M11" s="213">
        <f>DRE!M11</f>
        <v>1000</v>
      </c>
      <c r="N11" s="213">
        <f>DRE!N11</f>
        <v>1000</v>
      </c>
      <c r="O11" s="213">
        <f>DRE!O11</f>
        <v>1000</v>
      </c>
      <c r="P11" s="213">
        <f>DRE!P11</f>
        <v>1000</v>
      </c>
      <c r="Q11" s="213">
        <f>DRE!Q11</f>
        <v>0</v>
      </c>
      <c r="R11" s="213">
        <f>DRE!R11</f>
        <v>0</v>
      </c>
      <c r="S11" s="213">
        <f>DRE!S11</f>
        <v>0</v>
      </c>
      <c r="T11" s="213">
        <f>DRE!T11</f>
        <v>0</v>
      </c>
      <c r="U11" s="213">
        <f>DRE!U11</f>
        <v>0</v>
      </c>
      <c r="V11" s="213">
        <f>DRE!V11</f>
        <v>0</v>
      </c>
      <c r="W11" s="213">
        <f>DRE!W11</f>
        <v>0</v>
      </c>
      <c r="X11" s="213">
        <f>DRE!X11</f>
        <v>0</v>
      </c>
      <c r="Y11" s="213">
        <f>DRE!Y11</f>
        <v>0</v>
      </c>
      <c r="Z11" s="213">
        <f>DRE!Z11</f>
        <v>0</v>
      </c>
      <c r="AA11" s="213">
        <f>DRE!AA11</f>
        <v>0</v>
      </c>
      <c r="AB11" s="213">
        <f>DRE!AB11</f>
        <v>0</v>
      </c>
      <c r="AC11" s="395">
        <v>0</v>
      </c>
      <c r="AD11" s="434" t="s">
        <v>196</v>
      </c>
    </row>
    <row r="12" spans="1:162" s="165" customFormat="1" ht="21" customHeight="1" thickTop="1" thickBot="1" x14ac:dyDescent="0.3">
      <c r="A12" s="264"/>
      <c r="B12" s="250" t="s">
        <v>207</v>
      </c>
      <c r="C12" s="304">
        <f t="shared" ref="C12:P12" si="2">SUM(C5:C11)</f>
        <v>1090700</v>
      </c>
      <c r="D12" s="473">
        <f>C12/C$12</f>
        <v>1</v>
      </c>
      <c r="E12" s="282">
        <f t="shared" si="2"/>
        <v>20500</v>
      </c>
      <c r="F12" s="259">
        <f t="shared" si="2"/>
        <v>70200</v>
      </c>
      <c r="G12" s="259">
        <f t="shared" si="2"/>
        <v>100000</v>
      </c>
      <c r="H12" s="259">
        <f t="shared" si="2"/>
        <v>100000</v>
      </c>
      <c r="I12" s="259">
        <f t="shared" si="2"/>
        <v>100000</v>
      </c>
      <c r="J12" s="259">
        <f t="shared" si="2"/>
        <v>100000</v>
      </c>
      <c r="K12" s="259">
        <f t="shared" si="2"/>
        <v>100000</v>
      </c>
      <c r="L12" s="259">
        <f t="shared" si="2"/>
        <v>100000</v>
      </c>
      <c r="M12" s="259">
        <f t="shared" si="2"/>
        <v>100000</v>
      </c>
      <c r="N12" s="259">
        <f t="shared" si="2"/>
        <v>100000</v>
      </c>
      <c r="O12" s="259">
        <f t="shared" si="2"/>
        <v>100000</v>
      </c>
      <c r="P12" s="259">
        <f t="shared" si="2"/>
        <v>100000</v>
      </c>
      <c r="Q12" s="259">
        <f t="shared" ref="Q12:AB12" si="3">SUM(Q5:Q11)</f>
        <v>79500</v>
      </c>
      <c r="R12" s="259">
        <f t="shared" si="3"/>
        <v>29800</v>
      </c>
      <c r="S12" s="259">
        <f t="shared" si="3"/>
        <v>0</v>
      </c>
      <c r="T12" s="259">
        <f t="shared" si="3"/>
        <v>0</v>
      </c>
      <c r="U12" s="259">
        <f t="shared" si="3"/>
        <v>0</v>
      </c>
      <c r="V12" s="259">
        <f t="shared" si="3"/>
        <v>0</v>
      </c>
      <c r="W12" s="259">
        <f t="shared" si="3"/>
        <v>0</v>
      </c>
      <c r="X12" s="259">
        <f t="shared" si="3"/>
        <v>0</v>
      </c>
      <c r="Y12" s="259">
        <f t="shared" si="3"/>
        <v>0</v>
      </c>
      <c r="Z12" s="259">
        <f t="shared" si="3"/>
        <v>0</v>
      </c>
      <c r="AA12" s="259">
        <f t="shared" si="3"/>
        <v>0</v>
      </c>
      <c r="AB12" s="259">
        <f t="shared" si="3"/>
        <v>0</v>
      </c>
      <c r="AC12" s="412"/>
      <c r="AD12" s="435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</row>
    <row r="13" spans="1:162" s="177" customFormat="1" ht="18" customHeight="1" thickTop="1" x14ac:dyDescent="0.25">
      <c r="A13" s="265"/>
      <c r="B13" s="251" t="s">
        <v>94</v>
      </c>
      <c r="C13" s="305">
        <f t="shared" ref="C13:C19" si="4">SUM(E13:P13)</f>
        <v>567000</v>
      </c>
      <c r="D13" s="322">
        <f t="shared" ref="D13:D19" si="5">C13/$C$12</f>
        <v>0.51984963784725402</v>
      </c>
      <c r="E13" s="277"/>
      <c r="F13" s="209">
        <f>DRE!E13*50%</f>
        <v>27000</v>
      </c>
      <c r="G13" s="209">
        <f>DRE!E13*50%+DRE!F13*50%</f>
        <v>54000</v>
      </c>
      <c r="H13" s="209">
        <f>DRE!F13*50%+DRE!G13*50%</f>
        <v>54000</v>
      </c>
      <c r="I13" s="209">
        <f>DRE!G13*50%+DRE!H13*50%</f>
        <v>54000</v>
      </c>
      <c r="J13" s="209">
        <f>DRE!H13*50%+DRE!I13*50%</f>
        <v>54000</v>
      </c>
      <c r="K13" s="209">
        <f>DRE!I13*50%+DRE!J13*50%</f>
        <v>54000</v>
      </c>
      <c r="L13" s="209">
        <f>DRE!J13*50%+DRE!K13*50%</f>
        <v>54000</v>
      </c>
      <c r="M13" s="209">
        <f>DRE!K13*50%+DRE!L13*50%</f>
        <v>54000</v>
      </c>
      <c r="N13" s="209">
        <f>DRE!L13*50%+DRE!M13*50%</f>
        <v>54000</v>
      </c>
      <c r="O13" s="209">
        <f>DRE!M13*50%+DRE!N13*50%</f>
        <v>54000</v>
      </c>
      <c r="P13" s="209">
        <f>DRE!N13*50%+DRE!O13*50%</f>
        <v>54000</v>
      </c>
      <c r="Q13" s="209">
        <f>DRE!O13*50%+DRE!P13*50%</f>
        <v>54000</v>
      </c>
      <c r="R13" s="209">
        <f>DRE!P13*50%+DRE!Q13*50%</f>
        <v>27000</v>
      </c>
      <c r="S13" s="209">
        <f>DRE!Q13*50%+DRE!R13*50%</f>
        <v>0</v>
      </c>
      <c r="T13" s="209">
        <f>DRE!R13*50%+DRE!S13*50%</f>
        <v>0</v>
      </c>
      <c r="U13" s="209">
        <f>DRE!S13*50%+DRE!T13*50%</f>
        <v>0</v>
      </c>
      <c r="V13" s="209">
        <f>DRE!T13*50%+DRE!U13*50%</f>
        <v>0</v>
      </c>
      <c r="W13" s="209">
        <f>DRE!U13*50%+DRE!V13*50%</f>
        <v>0</v>
      </c>
      <c r="X13" s="209">
        <f>DRE!V13*50%+DRE!W13*50%</f>
        <v>0</v>
      </c>
      <c r="Y13" s="209">
        <f>DRE!W13*50%+DRE!X13*50%</f>
        <v>0</v>
      </c>
      <c r="Z13" s="209">
        <f>DRE!X13*50%+DRE!Y13*50%</f>
        <v>0</v>
      </c>
      <c r="AA13" s="209">
        <f>DRE!Y13*50%+DRE!Z13*50%</f>
        <v>0</v>
      </c>
      <c r="AB13" s="209">
        <f>DRE!Z13*50%+DRE!AA13*50%</f>
        <v>0</v>
      </c>
      <c r="AC13" s="408">
        <v>45</v>
      </c>
      <c r="AD13" s="430" t="s">
        <v>194</v>
      </c>
    </row>
    <row r="14" spans="1:162" s="178" customFormat="1" ht="18" customHeight="1" x14ac:dyDescent="0.25">
      <c r="A14" s="265"/>
      <c r="B14" s="252" t="s">
        <v>103</v>
      </c>
      <c r="C14" s="306">
        <f t="shared" si="4"/>
        <v>49500</v>
      </c>
      <c r="D14" s="322">
        <f t="shared" si="5"/>
        <v>4.5383698542220595E-2</v>
      </c>
      <c r="E14" s="278"/>
      <c r="F14" s="210">
        <f>DRE!E14</f>
        <v>4500</v>
      </c>
      <c r="G14" s="210">
        <f>DRE!F14</f>
        <v>4500</v>
      </c>
      <c r="H14" s="210">
        <f>DRE!G14</f>
        <v>4500</v>
      </c>
      <c r="I14" s="210">
        <f>DRE!H14</f>
        <v>4500</v>
      </c>
      <c r="J14" s="210">
        <f>DRE!I14</f>
        <v>4500</v>
      </c>
      <c r="K14" s="210">
        <f>DRE!J14</f>
        <v>4500</v>
      </c>
      <c r="L14" s="210">
        <f>DRE!K14</f>
        <v>4500</v>
      </c>
      <c r="M14" s="210">
        <f>DRE!L14</f>
        <v>4500</v>
      </c>
      <c r="N14" s="210">
        <f>DRE!M14</f>
        <v>4500</v>
      </c>
      <c r="O14" s="210">
        <f>DRE!N14</f>
        <v>4500</v>
      </c>
      <c r="P14" s="210">
        <f>DRE!O14</f>
        <v>4500</v>
      </c>
      <c r="Q14" s="210">
        <f>DRE!P14</f>
        <v>4500</v>
      </c>
      <c r="R14" s="210">
        <f>DRE!Q14</f>
        <v>0</v>
      </c>
      <c r="S14" s="210">
        <f>DRE!R14</f>
        <v>0</v>
      </c>
      <c r="T14" s="210">
        <f>DRE!S14</f>
        <v>0</v>
      </c>
      <c r="U14" s="210">
        <f>DRE!T14</f>
        <v>0</v>
      </c>
      <c r="V14" s="210">
        <f>DRE!U14</f>
        <v>0</v>
      </c>
      <c r="W14" s="210">
        <f>DRE!V14</f>
        <v>0</v>
      </c>
      <c r="X14" s="210">
        <f>DRE!W14</f>
        <v>0</v>
      </c>
      <c r="Y14" s="210">
        <f>DRE!X14</f>
        <v>0</v>
      </c>
      <c r="Z14" s="210">
        <f>DRE!Y14</f>
        <v>0</v>
      </c>
      <c r="AA14" s="210">
        <f>DRE!Z14</f>
        <v>0</v>
      </c>
      <c r="AB14" s="210">
        <f>DRE!AA14</f>
        <v>0</v>
      </c>
      <c r="AC14" s="413">
        <v>30</v>
      </c>
      <c r="AD14" s="436" t="s">
        <v>197</v>
      </c>
    </row>
    <row r="15" spans="1:162" s="178" customFormat="1" ht="18" customHeight="1" x14ac:dyDescent="0.25">
      <c r="A15" s="265"/>
      <c r="B15" s="253" t="s">
        <v>96</v>
      </c>
      <c r="C15" s="306">
        <f t="shared" si="4"/>
        <v>22000</v>
      </c>
      <c r="D15" s="322">
        <f t="shared" si="5"/>
        <v>2.0170532685431373E-2</v>
      </c>
      <c r="E15" s="278"/>
      <c r="F15" s="210">
        <f>DRE!E15</f>
        <v>2000</v>
      </c>
      <c r="G15" s="210">
        <f>DRE!F15</f>
        <v>2000</v>
      </c>
      <c r="H15" s="210">
        <f>DRE!G15</f>
        <v>2000</v>
      </c>
      <c r="I15" s="210">
        <f>DRE!H15</f>
        <v>2000</v>
      </c>
      <c r="J15" s="210">
        <f>DRE!I15</f>
        <v>2000</v>
      </c>
      <c r="K15" s="210">
        <f>DRE!J15</f>
        <v>2000</v>
      </c>
      <c r="L15" s="210">
        <f>DRE!K15</f>
        <v>2000</v>
      </c>
      <c r="M15" s="210">
        <f>DRE!L15</f>
        <v>2000</v>
      </c>
      <c r="N15" s="210">
        <f>DRE!M15</f>
        <v>2000</v>
      </c>
      <c r="O15" s="210">
        <f>DRE!N15</f>
        <v>2000</v>
      </c>
      <c r="P15" s="210">
        <f>DRE!O15</f>
        <v>2000</v>
      </c>
      <c r="Q15" s="210">
        <f>DRE!P15</f>
        <v>2000</v>
      </c>
      <c r="R15" s="210">
        <f>DRE!Q15</f>
        <v>0</v>
      </c>
      <c r="S15" s="210">
        <f>DRE!R15</f>
        <v>0</v>
      </c>
      <c r="T15" s="210">
        <f>DRE!S15</f>
        <v>0</v>
      </c>
      <c r="U15" s="210">
        <f>DRE!T15</f>
        <v>0</v>
      </c>
      <c r="V15" s="210">
        <f>DRE!U15</f>
        <v>0</v>
      </c>
      <c r="W15" s="210">
        <f>DRE!V15</f>
        <v>0</v>
      </c>
      <c r="X15" s="210">
        <f>DRE!W15</f>
        <v>0</v>
      </c>
      <c r="Y15" s="210">
        <f>DRE!X15</f>
        <v>0</v>
      </c>
      <c r="Z15" s="210">
        <f>DRE!Y15</f>
        <v>0</v>
      </c>
      <c r="AA15" s="210">
        <f>DRE!Z15</f>
        <v>0</v>
      </c>
      <c r="AB15" s="210">
        <f>DRE!AA15</f>
        <v>0</v>
      </c>
      <c r="AC15" s="413">
        <v>30</v>
      </c>
      <c r="AD15" s="436" t="s">
        <v>197</v>
      </c>
    </row>
    <row r="16" spans="1:162" s="178" customFormat="1" ht="18" customHeight="1" x14ac:dyDescent="0.25">
      <c r="A16" s="265"/>
      <c r="B16" s="253" t="s">
        <v>97</v>
      </c>
      <c r="C16" s="306">
        <f t="shared" si="4"/>
        <v>165000</v>
      </c>
      <c r="D16" s="322">
        <f t="shared" si="5"/>
        <v>0.15127899514073531</v>
      </c>
      <c r="E16" s="278"/>
      <c r="F16" s="210">
        <f>DRE!E16</f>
        <v>15000</v>
      </c>
      <c r="G16" s="210">
        <f>DRE!F16</f>
        <v>15000</v>
      </c>
      <c r="H16" s="210">
        <f>DRE!G16</f>
        <v>15000</v>
      </c>
      <c r="I16" s="210">
        <f>DRE!H16</f>
        <v>15000</v>
      </c>
      <c r="J16" s="210">
        <f>DRE!I16</f>
        <v>15000</v>
      </c>
      <c r="K16" s="210">
        <f>DRE!J16</f>
        <v>15000</v>
      </c>
      <c r="L16" s="210">
        <f>DRE!K16</f>
        <v>15000</v>
      </c>
      <c r="M16" s="210">
        <f>DRE!L16</f>
        <v>15000</v>
      </c>
      <c r="N16" s="210">
        <f>DRE!M16</f>
        <v>15000</v>
      </c>
      <c r="O16" s="210">
        <f>DRE!N16</f>
        <v>15000</v>
      </c>
      <c r="P16" s="210">
        <f>DRE!O16</f>
        <v>15000</v>
      </c>
      <c r="Q16" s="210">
        <f>DRE!P16</f>
        <v>15000</v>
      </c>
      <c r="R16" s="210">
        <f>DRE!Q16</f>
        <v>0</v>
      </c>
      <c r="S16" s="210">
        <f>DRE!R16</f>
        <v>0</v>
      </c>
      <c r="T16" s="210">
        <f>DRE!S16</f>
        <v>0</v>
      </c>
      <c r="U16" s="210">
        <f>DRE!T16</f>
        <v>0</v>
      </c>
      <c r="V16" s="210">
        <f>DRE!U16</f>
        <v>0</v>
      </c>
      <c r="W16" s="210">
        <f>DRE!V16</f>
        <v>0</v>
      </c>
      <c r="X16" s="210">
        <f>DRE!W16</f>
        <v>0</v>
      </c>
      <c r="Y16" s="210">
        <f>DRE!X16</f>
        <v>0</v>
      </c>
      <c r="Z16" s="210">
        <f>DRE!Y16</f>
        <v>0</v>
      </c>
      <c r="AA16" s="210">
        <f>DRE!Z16</f>
        <v>0</v>
      </c>
      <c r="AB16" s="210">
        <f>DRE!AA16</f>
        <v>0</v>
      </c>
      <c r="AC16" s="463" t="s">
        <v>198</v>
      </c>
      <c r="AD16" s="436"/>
    </row>
    <row r="17" spans="1:162" s="178" customFormat="1" ht="18" customHeight="1" x14ac:dyDescent="0.25">
      <c r="A17" s="265"/>
      <c r="B17" s="253" t="s">
        <v>99</v>
      </c>
      <c r="C17" s="306">
        <f t="shared" si="4"/>
        <v>53350</v>
      </c>
      <c r="D17" s="322">
        <f t="shared" si="5"/>
        <v>4.8913541762171081E-2</v>
      </c>
      <c r="E17" s="278"/>
      <c r="F17" s="210">
        <f>DRE!E17*67%</f>
        <v>3350</v>
      </c>
      <c r="G17" s="210">
        <f>DRE!E17*33%+DRE!F17*67%</f>
        <v>5000</v>
      </c>
      <c r="H17" s="210">
        <f>DRE!F17*33%+DRE!G17*67%</f>
        <v>5000</v>
      </c>
      <c r="I17" s="210">
        <f>DRE!G17*33%+DRE!H17*67%</f>
        <v>5000</v>
      </c>
      <c r="J17" s="210">
        <f>DRE!H17*33%+DRE!I17*67%</f>
        <v>5000</v>
      </c>
      <c r="K17" s="210">
        <f>DRE!I17*33%+DRE!J17*67%</f>
        <v>5000</v>
      </c>
      <c r="L17" s="210">
        <f>DRE!J17*33%+DRE!K17*67%</f>
        <v>5000</v>
      </c>
      <c r="M17" s="210">
        <f>DRE!K17*33%+DRE!L17*67%</f>
        <v>5000</v>
      </c>
      <c r="N17" s="210">
        <f>DRE!L17*33%+DRE!M17*67%</f>
        <v>5000</v>
      </c>
      <c r="O17" s="210">
        <f>DRE!M17*33%+DRE!N17*67%</f>
        <v>5000</v>
      </c>
      <c r="P17" s="210">
        <f>DRE!N17*33%+DRE!O17*67%</f>
        <v>5000</v>
      </c>
      <c r="Q17" s="210">
        <f>DRE!O17*33%+DRE!P17*67%</f>
        <v>5000</v>
      </c>
      <c r="R17" s="210">
        <f>DRE!P17*33%+DRE!Q17*67%</f>
        <v>1650</v>
      </c>
      <c r="S17" s="210">
        <f>DRE!Q17*33%+DRE!R17*67%</f>
        <v>0</v>
      </c>
      <c r="T17" s="210">
        <f>DRE!R17*33%+DRE!S17*67%</f>
        <v>0</v>
      </c>
      <c r="U17" s="210">
        <f>DRE!S17*33%+DRE!T17*67%</f>
        <v>0</v>
      </c>
      <c r="V17" s="210">
        <f>DRE!T17*33%+DRE!U17*67%</f>
        <v>0</v>
      </c>
      <c r="W17" s="210">
        <f>DRE!U17*33%+DRE!V17*67%</f>
        <v>0</v>
      </c>
      <c r="X17" s="210">
        <f>DRE!V17*33%+DRE!W17*67%</f>
        <v>0</v>
      </c>
      <c r="Y17" s="210">
        <f>DRE!W17*33%+DRE!X17*67%</f>
        <v>0</v>
      </c>
      <c r="Z17" s="210">
        <f>DRE!X17*33%+DRE!Y17*67%</f>
        <v>0</v>
      </c>
      <c r="AA17" s="210">
        <f>DRE!Y17*33%+DRE!Z17*67%</f>
        <v>0</v>
      </c>
      <c r="AB17" s="210">
        <f>DRE!Z17*33%+DRE!AA17*67%</f>
        <v>0</v>
      </c>
      <c r="AC17" s="413">
        <v>40</v>
      </c>
      <c r="AD17" s="436" t="s">
        <v>193</v>
      </c>
    </row>
    <row r="18" spans="1:162" s="178" customFormat="1" ht="18" customHeight="1" x14ac:dyDescent="0.25">
      <c r="A18" s="265"/>
      <c r="B18" s="253" t="s">
        <v>101</v>
      </c>
      <c r="C18" s="306">
        <f t="shared" si="4"/>
        <v>0</v>
      </c>
      <c r="D18" s="322">
        <f t="shared" si="5"/>
        <v>0</v>
      </c>
      <c r="E18" s="277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408"/>
      <c r="AD18" s="430"/>
    </row>
    <row r="19" spans="1:162" s="176" customFormat="1" ht="18" customHeight="1" thickBot="1" x14ac:dyDescent="0.3">
      <c r="A19" s="265"/>
      <c r="B19" s="254" t="s">
        <v>107</v>
      </c>
      <c r="C19" s="307">
        <f t="shared" si="4"/>
        <v>11000</v>
      </c>
      <c r="D19" s="322">
        <f t="shared" si="5"/>
        <v>1.0085266342715686E-2</v>
      </c>
      <c r="E19" s="281"/>
      <c r="F19" s="213">
        <f>DRE!E19</f>
        <v>1000</v>
      </c>
      <c r="G19" s="213">
        <f>DRE!F19</f>
        <v>1000</v>
      </c>
      <c r="H19" s="213">
        <f>DRE!G19</f>
        <v>1000</v>
      </c>
      <c r="I19" s="213">
        <f>DRE!H19</f>
        <v>1000</v>
      </c>
      <c r="J19" s="213">
        <f>DRE!I19</f>
        <v>1000</v>
      </c>
      <c r="K19" s="213">
        <f>DRE!J19</f>
        <v>1000</v>
      </c>
      <c r="L19" s="213">
        <f>DRE!K19</f>
        <v>1000</v>
      </c>
      <c r="M19" s="213">
        <f>DRE!L19</f>
        <v>1000</v>
      </c>
      <c r="N19" s="213">
        <f>DRE!M19</f>
        <v>1000</v>
      </c>
      <c r="O19" s="213">
        <f>DRE!N19</f>
        <v>1000</v>
      </c>
      <c r="P19" s="213">
        <f>DRE!O19</f>
        <v>1000</v>
      </c>
      <c r="Q19" s="213">
        <f>DRE!P19</f>
        <v>1000</v>
      </c>
      <c r="R19" s="213">
        <f>DRE!Q19</f>
        <v>0</v>
      </c>
      <c r="S19" s="213">
        <f>DRE!R19</f>
        <v>0</v>
      </c>
      <c r="T19" s="213">
        <f>DRE!S19</f>
        <v>0</v>
      </c>
      <c r="U19" s="213">
        <f>DRE!T19</f>
        <v>0</v>
      </c>
      <c r="V19" s="213">
        <f>DRE!U19</f>
        <v>0</v>
      </c>
      <c r="W19" s="213">
        <f>DRE!V19</f>
        <v>0</v>
      </c>
      <c r="X19" s="213">
        <f>DRE!W19</f>
        <v>0</v>
      </c>
      <c r="Y19" s="213">
        <f>DRE!X19</f>
        <v>0</v>
      </c>
      <c r="Z19" s="213">
        <f>DRE!Y19</f>
        <v>0</v>
      </c>
      <c r="AA19" s="213">
        <f>DRE!Z19</f>
        <v>0</v>
      </c>
      <c r="AB19" s="213">
        <f>DRE!AA19</f>
        <v>0</v>
      </c>
      <c r="AC19" s="395">
        <v>30</v>
      </c>
      <c r="AD19" s="434" t="s">
        <v>197</v>
      </c>
    </row>
    <row r="20" spans="1:162" s="166" customFormat="1" ht="18" customHeight="1" thickTop="1" thickBot="1" x14ac:dyDescent="0.3">
      <c r="A20" s="266"/>
      <c r="B20" s="255" t="s">
        <v>139</v>
      </c>
      <c r="C20" s="308">
        <f>SUM(C13:C19)</f>
        <v>867850</v>
      </c>
      <c r="D20" s="506">
        <f>C20/C$12</f>
        <v>0.79568167232052811</v>
      </c>
      <c r="E20" s="283">
        <f>SUM(E13:E19)</f>
        <v>0</v>
      </c>
      <c r="F20" s="203">
        <f>SUM(F13:F19)</f>
        <v>52850</v>
      </c>
      <c r="G20" s="203">
        <f t="shared" ref="G20:P20" si="6">SUM(G13:G19)</f>
        <v>81500</v>
      </c>
      <c r="H20" s="203">
        <f t="shared" si="6"/>
        <v>81500</v>
      </c>
      <c r="I20" s="203">
        <f t="shared" si="6"/>
        <v>81500</v>
      </c>
      <c r="J20" s="203">
        <f t="shared" si="6"/>
        <v>81500</v>
      </c>
      <c r="K20" s="203">
        <f t="shared" si="6"/>
        <v>81500</v>
      </c>
      <c r="L20" s="203">
        <f t="shared" si="6"/>
        <v>81500</v>
      </c>
      <c r="M20" s="203">
        <f t="shared" si="6"/>
        <v>81500</v>
      </c>
      <c r="N20" s="203">
        <f t="shared" si="6"/>
        <v>81500</v>
      </c>
      <c r="O20" s="203">
        <f t="shared" si="6"/>
        <v>81500</v>
      </c>
      <c r="P20" s="203">
        <f t="shared" si="6"/>
        <v>81500</v>
      </c>
      <c r="Q20" s="203">
        <f t="shared" ref="Q20:AB20" si="7">SUM(Q13:Q19)</f>
        <v>81500</v>
      </c>
      <c r="R20" s="203">
        <f t="shared" si="7"/>
        <v>28650</v>
      </c>
      <c r="S20" s="203">
        <f t="shared" si="7"/>
        <v>0</v>
      </c>
      <c r="T20" s="203">
        <f t="shared" si="7"/>
        <v>0</v>
      </c>
      <c r="U20" s="203">
        <f t="shared" si="7"/>
        <v>0</v>
      </c>
      <c r="V20" s="203">
        <f t="shared" si="7"/>
        <v>0</v>
      </c>
      <c r="W20" s="203">
        <f t="shared" si="7"/>
        <v>0</v>
      </c>
      <c r="X20" s="203">
        <f t="shared" si="7"/>
        <v>0</v>
      </c>
      <c r="Y20" s="203">
        <f t="shared" si="7"/>
        <v>0</v>
      </c>
      <c r="Z20" s="203">
        <f t="shared" si="7"/>
        <v>0</v>
      </c>
      <c r="AA20" s="203">
        <f t="shared" si="7"/>
        <v>0</v>
      </c>
      <c r="AB20" s="203">
        <f t="shared" si="7"/>
        <v>0</v>
      </c>
      <c r="AC20" s="414"/>
      <c r="AD20" s="437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</row>
    <row r="21" spans="1:162" s="162" customFormat="1" ht="20.25" customHeight="1" thickTop="1" thickBot="1" x14ac:dyDescent="0.3">
      <c r="A21" s="267"/>
      <c r="B21" s="256" t="s">
        <v>140</v>
      </c>
      <c r="C21" s="310">
        <f>C12-C20</f>
        <v>222850</v>
      </c>
      <c r="D21" s="507">
        <f>C21/C$12</f>
        <v>0.20431832767947189</v>
      </c>
      <c r="E21" s="284">
        <f>E12-E20</f>
        <v>20500</v>
      </c>
      <c r="F21" s="257">
        <f>F12-F20</f>
        <v>17350</v>
      </c>
      <c r="G21" s="257">
        <f t="shared" ref="G21:P21" si="8">G12-G20</f>
        <v>18500</v>
      </c>
      <c r="H21" s="257">
        <f t="shared" si="8"/>
        <v>18500</v>
      </c>
      <c r="I21" s="257">
        <f t="shared" si="8"/>
        <v>18500</v>
      </c>
      <c r="J21" s="257">
        <f t="shared" si="8"/>
        <v>18500</v>
      </c>
      <c r="K21" s="257">
        <f t="shared" si="8"/>
        <v>18500</v>
      </c>
      <c r="L21" s="257">
        <f t="shared" si="8"/>
        <v>18500</v>
      </c>
      <c r="M21" s="257">
        <f t="shared" si="8"/>
        <v>18500</v>
      </c>
      <c r="N21" s="257">
        <f t="shared" si="8"/>
        <v>18500</v>
      </c>
      <c r="O21" s="257">
        <f t="shared" si="8"/>
        <v>18500</v>
      </c>
      <c r="P21" s="257">
        <f t="shared" si="8"/>
        <v>18500</v>
      </c>
      <c r="Q21" s="257">
        <f t="shared" ref="Q21:AB21" si="9">Q12-Q20</f>
        <v>-2000</v>
      </c>
      <c r="R21" s="257">
        <f t="shared" si="9"/>
        <v>1150</v>
      </c>
      <c r="S21" s="257">
        <f t="shared" si="9"/>
        <v>0</v>
      </c>
      <c r="T21" s="257">
        <f t="shared" si="9"/>
        <v>0</v>
      </c>
      <c r="U21" s="257">
        <f t="shared" si="9"/>
        <v>0</v>
      </c>
      <c r="V21" s="257">
        <f t="shared" si="9"/>
        <v>0</v>
      </c>
      <c r="W21" s="257">
        <f t="shared" si="9"/>
        <v>0</v>
      </c>
      <c r="X21" s="257">
        <f t="shared" si="9"/>
        <v>0</v>
      </c>
      <c r="Y21" s="257">
        <f t="shared" si="9"/>
        <v>0</v>
      </c>
      <c r="Z21" s="257">
        <f t="shared" si="9"/>
        <v>0</v>
      </c>
      <c r="AA21" s="257">
        <f t="shared" si="9"/>
        <v>0</v>
      </c>
      <c r="AB21" s="257">
        <f t="shared" si="9"/>
        <v>0</v>
      </c>
      <c r="AC21" s="415"/>
      <c r="AD21" s="43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</row>
    <row r="22" spans="1:162" s="178" customFormat="1" ht="18" customHeight="1" thickTop="1" x14ac:dyDescent="0.25">
      <c r="A22" s="265"/>
      <c r="B22" s="183" t="s">
        <v>95</v>
      </c>
      <c r="C22" s="312">
        <f t="shared" ref="C22:C35" si="10">SUM(E22:P22)</f>
        <v>110000</v>
      </c>
      <c r="D22" s="508">
        <f t="shared" ref="D22:D35" si="11">C22/$C$12</f>
        <v>0.10085266342715687</v>
      </c>
      <c r="E22" s="281"/>
      <c r="F22" s="213">
        <f>DRE!E22</f>
        <v>10000</v>
      </c>
      <c r="G22" s="213">
        <f>DRE!F22</f>
        <v>10000</v>
      </c>
      <c r="H22" s="213">
        <f>DRE!G22</f>
        <v>10000</v>
      </c>
      <c r="I22" s="213">
        <f>DRE!H22</f>
        <v>10000</v>
      </c>
      <c r="J22" s="213">
        <f>DRE!I22</f>
        <v>10000</v>
      </c>
      <c r="K22" s="213">
        <f>DRE!J22</f>
        <v>10000</v>
      </c>
      <c r="L22" s="213">
        <f>DRE!K22</f>
        <v>10000</v>
      </c>
      <c r="M22" s="213">
        <f>DRE!L22</f>
        <v>10000</v>
      </c>
      <c r="N22" s="213">
        <f>DRE!M22</f>
        <v>10000</v>
      </c>
      <c r="O22" s="213">
        <f>DRE!N22</f>
        <v>10000</v>
      </c>
      <c r="P22" s="213">
        <f>DRE!O22</f>
        <v>10000</v>
      </c>
      <c r="Q22" s="213">
        <f>DRE!P22</f>
        <v>10000</v>
      </c>
      <c r="R22" s="213">
        <f>DRE!Q22</f>
        <v>0</v>
      </c>
      <c r="S22" s="213">
        <f>DRE!R22</f>
        <v>0</v>
      </c>
      <c r="T22" s="213">
        <f>DRE!S22</f>
        <v>0</v>
      </c>
      <c r="U22" s="213">
        <f>DRE!T22</f>
        <v>0</v>
      </c>
      <c r="V22" s="213">
        <f>DRE!U22</f>
        <v>0</v>
      </c>
      <c r="W22" s="213">
        <f>DRE!V22</f>
        <v>0</v>
      </c>
      <c r="X22" s="213">
        <f>DRE!W22</f>
        <v>0</v>
      </c>
      <c r="Y22" s="213">
        <f>DRE!X22</f>
        <v>0</v>
      </c>
      <c r="Z22" s="213">
        <f>DRE!Y22</f>
        <v>0</v>
      </c>
      <c r="AA22" s="213">
        <f>DRE!Z22</f>
        <v>0</v>
      </c>
      <c r="AB22" s="213">
        <f>DRE!AA22</f>
        <v>0</v>
      </c>
      <c r="AC22" s="463" t="s">
        <v>199</v>
      </c>
      <c r="AD22" s="434"/>
    </row>
    <row r="23" spans="1:162" s="178" customFormat="1" ht="18" customHeight="1" x14ac:dyDescent="0.25">
      <c r="A23" s="265"/>
      <c r="B23" s="179" t="s">
        <v>104</v>
      </c>
      <c r="C23" s="313">
        <f t="shared" si="10"/>
        <v>5500</v>
      </c>
      <c r="D23" s="509">
        <f t="shared" si="11"/>
        <v>5.0426331713578432E-3</v>
      </c>
      <c r="E23" s="285"/>
      <c r="F23" s="215">
        <f>DRE!E23</f>
        <v>500</v>
      </c>
      <c r="G23" s="215">
        <f>DRE!F23</f>
        <v>500</v>
      </c>
      <c r="H23" s="215">
        <f>DRE!G23</f>
        <v>500</v>
      </c>
      <c r="I23" s="215">
        <f>DRE!H23</f>
        <v>500</v>
      </c>
      <c r="J23" s="215">
        <f>DRE!I23</f>
        <v>500</v>
      </c>
      <c r="K23" s="215">
        <f>DRE!J23</f>
        <v>500</v>
      </c>
      <c r="L23" s="215">
        <f>DRE!K23</f>
        <v>500</v>
      </c>
      <c r="M23" s="215">
        <f>DRE!L23</f>
        <v>500</v>
      </c>
      <c r="N23" s="215">
        <f>DRE!M23</f>
        <v>500</v>
      </c>
      <c r="O23" s="215">
        <f>DRE!N23</f>
        <v>500</v>
      </c>
      <c r="P23" s="215">
        <f>DRE!O23</f>
        <v>500</v>
      </c>
      <c r="Q23" s="215">
        <f>DRE!P23</f>
        <v>500</v>
      </c>
      <c r="R23" s="215">
        <f>DRE!Q23</f>
        <v>0</v>
      </c>
      <c r="S23" s="215">
        <f>DRE!R23</f>
        <v>0</v>
      </c>
      <c r="T23" s="215">
        <f>DRE!S23</f>
        <v>0</v>
      </c>
      <c r="U23" s="215">
        <f>DRE!T23</f>
        <v>0</v>
      </c>
      <c r="V23" s="215">
        <f>DRE!U23</f>
        <v>0</v>
      </c>
      <c r="W23" s="215">
        <f>DRE!V23</f>
        <v>0</v>
      </c>
      <c r="X23" s="215">
        <f>DRE!W23</f>
        <v>0</v>
      </c>
      <c r="Y23" s="215">
        <f>DRE!X23</f>
        <v>0</v>
      </c>
      <c r="Z23" s="215">
        <f>DRE!Y23</f>
        <v>0</v>
      </c>
      <c r="AA23" s="215">
        <f>DRE!Z23</f>
        <v>0</v>
      </c>
      <c r="AB23" s="215">
        <f>DRE!AA23</f>
        <v>0</v>
      </c>
      <c r="AC23" s="416">
        <v>30</v>
      </c>
      <c r="AD23" s="439"/>
    </row>
    <row r="24" spans="1:162" s="178" customFormat="1" ht="18" customHeight="1" x14ac:dyDescent="0.25">
      <c r="A24" s="265"/>
      <c r="B24" s="179" t="s">
        <v>113</v>
      </c>
      <c r="C24" s="313">
        <f t="shared" si="10"/>
        <v>16500</v>
      </c>
      <c r="D24" s="509">
        <f t="shared" si="11"/>
        <v>1.512789951407353E-2</v>
      </c>
      <c r="E24" s="285"/>
      <c r="F24" s="215">
        <f>DRE!E24</f>
        <v>1500</v>
      </c>
      <c r="G24" s="215">
        <f>DRE!F24</f>
        <v>1500</v>
      </c>
      <c r="H24" s="215">
        <f>DRE!G24</f>
        <v>1500</v>
      </c>
      <c r="I24" s="215">
        <f>DRE!H24</f>
        <v>1500</v>
      </c>
      <c r="J24" s="215">
        <f>DRE!I24</f>
        <v>1500</v>
      </c>
      <c r="K24" s="215">
        <f>DRE!J24</f>
        <v>1500</v>
      </c>
      <c r="L24" s="215">
        <f>DRE!K24</f>
        <v>1500</v>
      </c>
      <c r="M24" s="215">
        <f>DRE!L24</f>
        <v>1500</v>
      </c>
      <c r="N24" s="215">
        <f>DRE!M24</f>
        <v>1500</v>
      </c>
      <c r="O24" s="215">
        <f>DRE!N24</f>
        <v>1500</v>
      </c>
      <c r="P24" s="215">
        <f>DRE!O24</f>
        <v>1500</v>
      </c>
      <c r="Q24" s="215">
        <f>DRE!P24</f>
        <v>1500</v>
      </c>
      <c r="R24" s="215">
        <f>DRE!Q24</f>
        <v>0</v>
      </c>
      <c r="S24" s="215">
        <f>DRE!R24</f>
        <v>0</v>
      </c>
      <c r="T24" s="215">
        <f>DRE!S24</f>
        <v>0</v>
      </c>
      <c r="U24" s="215">
        <f>DRE!T24</f>
        <v>0</v>
      </c>
      <c r="V24" s="215">
        <f>DRE!U24</f>
        <v>0</v>
      </c>
      <c r="W24" s="215">
        <f>DRE!V24</f>
        <v>0</v>
      </c>
      <c r="X24" s="215">
        <f>DRE!W24</f>
        <v>0</v>
      </c>
      <c r="Y24" s="215">
        <f>DRE!X24</f>
        <v>0</v>
      </c>
      <c r="Z24" s="215">
        <f>DRE!Y24</f>
        <v>0</v>
      </c>
      <c r="AA24" s="215">
        <f>DRE!Z24</f>
        <v>0</v>
      </c>
      <c r="AB24" s="215">
        <f>DRE!AA24</f>
        <v>0</v>
      </c>
      <c r="AC24" s="463" t="s">
        <v>198</v>
      </c>
      <c r="AD24" s="439"/>
    </row>
    <row r="25" spans="1:162" s="178" customFormat="1" ht="18" customHeight="1" x14ac:dyDescent="0.25">
      <c r="A25" s="265"/>
      <c r="B25" s="179" t="s">
        <v>98</v>
      </c>
      <c r="C25" s="313">
        <f t="shared" si="10"/>
        <v>4400</v>
      </c>
      <c r="D25" s="509">
        <f t="shared" si="11"/>
        <v>4.0341065370862747E-3</v>
      </c>
      <c r="E25" s="285"/>
      <c r="F25" s="215">
        <f>DRE!E25</f>
        <v>400</v>
      </c>
      <c r="G25" s="215">
        <f>DRE!F25</f>
        <v>400</v>
      </c>
      <c r="H25" s="215">
        <f>DRE!G25</f>
        <v>400</v>
      </c>
      <c r="I25" s="215">
        <f>DRE!H25</f>
        <v>400</v>
      </c>
      <c r="J25" s="215">
        <f>DRE!I25</f>
        <v>400</v>
      </c>
      <c r="K25" s="215">
        <f>DRE!J25</f>
        <v>400</v>
      </c>
      <c r="L25" s="215">
        <f>DRE!K25</f>
        <v>400</v>
      </c>
      <c r="M25" s="215">
        <f>DRE!L25</f>
        <v>400</v>
      </c>
      <c r="N25" s="215">
        <f>DRE!M25</f>
        <v>400</v>
      </c>
      <c r="O25" s="215">
        <f>DRE!N25</f>
        <v>400</v>
      </c>
      <c r="P25" s="215">
        <f>DRE!O25</f>
        <v>400</v>
      </c>
      <c r="Q25" s="215">
        <f>DRE!P25</f>
        <v>400</v>
      </c>
      <c r="R25" s="215">
        <f>DRE!Q25</f>
        <v>0</v>
      </c>
      <c r="S25" s="215">
        <f>DRE!R25</f>
        <v>0</v>
      </c>
      <c r="T25" s="215">
        <f>DRE!S25</f>
        <v>0</v>
      </c>
      <c r="U25" s="215">
        <f>DRE!T25</f>
        <v>0</v>
      </c>
      <c r="V25" s="215">
        <f>DRE!U25</f>
        <v>0</v>
      </c>
      <c r="W25" s="215">
        <f>DRE!V25</f>
        <v>0</v>
      </c>
      <c r="X25" s="215">
        <f>DRE!W25</f>
        <v>0</v>
      </c>
      <c r="Y25" s="215">
        <f>DRE!X25</f>
        <v>0</v>
      </c>
      <c r="Z25" s="215">
        <f>DRE!Y25</f>
        <v>0</v>
      </c>
      <c r="AA25" s="215">
        <f>DRE!Z25</f>
        <v>0</v>
      </c>
      <c r="AB25" s="215">
        <f>DRE!AA25</f>
        <v>0</v>
      </c>
      <c r="AC25" s="416">
        <v>30</v>
      </c>
      <c r="AD25" s="439"/>
    </row>
    <row r="26" spans="1:162" s="178" customFormat="1" ht="18" customHeight="1" x14ac:dyDescent="0.25">
      <c r="A26" s="265"/>
      <c r="B26" s="179" t="s">
        <v>100</v>
      </c>
      <c r="C26" s="313">
        <f t="shared" si="10"/>
        <v>8800</v>
      </c>
      <c r="D26" s="509">
        <f t="shared" si="11"/>
        <v>8.0682130741725495E-3</v>
      </c>
      <c r="E26" s="285"/>
      <c r="F26" s="215">
        <f>DRE!E26</f>
        <v>800</v>
      </c>
      <c r="G26" s="215">
        <f>DRE!F26</f>
        <v>800</v>
      </c>
      <c r="H26" s="215">
        <f>DRE!G26</f>
        <v>800</v>
      </c>
      <c r="I26" s="215">
        <f>DRE!H26</f>
        <v>800</v>
      </c>
      <c r="J26" s="215">
        <f>DRE!I26</f>
        <v>800</v>
      </c>
      <c r="K26" s="215">
        <f>DRE!J26</f>
        <v>800</v>
      </c>
      <c r="L26" s="215">
        <f>DRE!K26</f>
        <v>800</v>
      </c>
      <c r="M26" s="215">
        <f>DRE!L26</f>
        <v>800</v>
      </c>
      <c r="N26" s="215">
        <f>DRE!M26</f>
        <v>800</v>
      </c>
      <c r="O26" s="215">
        <f>DRE!N26</f>
        <v>800</v>
      </c>
      <c r="P26" s="215">
        <f>DRE!O26</f>
        <v>800</v>
      </c>
      <c r="Q26" s="215">
        <f>DRE!P26</f>
        <v>800</v>
      </c>
      <c r="R26" s="215">
        <f>DRE!Q26</f>
        <v>0</v>
      </c>
      <c r="S26" s="215">
        <f>DRE!R26</f>
        <v>0</v>
      </c>
      <c r="T26" s="215">
        <f>DRE!S26</f>
        <v>0</v>
      </c>
      <c r="U26" s="215">
        <f>DRE!T26</f>
        <v>0</v>
      </c>
      <c r="V26" s="215">
        <f>DRE!U26</f>
        <v>0</v>
      </c>
      <c r="W26" s="215">
        <f>DRE!V26</f>
        <v>0</v>
      </c>
      <c r="X26" s="215">
        <f>DRE!W26</f>
        <v>0</v>
      </c>
      <c r="Y26" s="215">
        <f>DRE!X26</f>
        <v>0</v>
      </c>
      <c r="Z26" s="215">
        <f>DRE!Y26</f>
        <v>0</v>
      </c>
      <c r="AA26" s="215">
        <f>DRE!Z26</f>
        <v>0</v>
      </c>
      <c r="AB26" s="215">
        <f>DRE!AA26</f>
        <v>0</v>
      </c>
      <c r="AC26" s="416">
        <v>30</v>
      </c>
      <c r="AD26" s="439"/>
    </row>
    <row r="27" spans="1:162" s="178" customFormat="1" ht="18" customHeight="1" x14ac:dyDescent="0.25">
      <c r="A27" s="265"/>
      <c r="B27" s="179" t="s">
        <v>102</v>
      </c>
      <c r="C27" s="313">
        <f t="shared" si="10"/>
        <v>5500</v>
      </c>
      <c r="D27" s="509">
        <f t="shared" si="11"/>
        <v>5.0426331713578432E-3</v>
      </c>
      <c r="E27" s="285"/>
      <c r="F27" s="215">
        <f>DRE!E27</f>
        <v>500</v>
      </c>
      <c r="G27" s="215">
        <f>DRE!F27</f>
        <v>500</v>
      </c>
      <c r="H27" s="215">
        <f>DRE!G27</f>
        <v>500</v>
      </c>
      <c r="I27" s="215">
        <f>DRE!H27</f>
        <v>500</v>
      </c>
      <c r="J27" s="215">
        <f>DRE!I27</f>
        <v>500</v>
      </c>
      <c r="K27" s="215">
        <f>DRE!J27</f>
        <v>500</v>
      </c>
      <c r="L27" s="215">
        <f>DRE!K27</f>
        <v>500</v>
      </c>
      <c r="M27" s="215">
        <f>DRE!L27</f>
        <v>500</v>
      </c>
      <c r="N27" s="215">
        <f>DRE!M27</f>
        <v>500</v>
      </c>
      <c r="O27" s="215">
        <f>DRE!N27</f>
        <v>500</v>
      </c>
      <c r="P27" s="215">
        <f>DRE!O27</f>
        <v>500</v>
      </c>
      <c r="Q27" s="215">
        <f>DRE!P27</f>
        <v>500</v>
      </c>
      <c r="R27" s="215">
        <f>DRE!Q27</f>
        <v>0</v>
      </c>
      <c r="S27" s="215">
        <f>DRE!R27</f>
        <v>0</v>
      </c>
      <c r="T27" s="215">
        <f>DRE!S27</f>
        <v>0</v>
      </c>
      <c r="U27" s="215">
        <f>DRE!T27</f>
        <v>0</v>
      </c>
      <c r="V27" s="215">
        <f>DRE!U27</f>
        <v>0</v>
      </c>
      <c r="W27" s="215">
        <f>DRE!V27</f>
        <v>0</v>
      </c>
      <c r="X27" s="215">
        <f>DRE!W27</f>
        <v>0</v>
      </c>
      <c r="Y27" s="215">
        <f>DRE!X27</f>
        <v>0</v>
      </c>
      <c r="Z27" s="215">
        <f>DRE!Y27</f>
        <v>0</v>
      </c>
      <c r="AA27" s="215">
        <f>DRE!Z27</f>
        <v>0</v>
      </c>
      <c r="AB27" s="215">
        <f>DRE!AA27</f>
        <v>0</v>
      </c>
      <c r="AC27" s="416">
        <v>30</v>
      </c>
      <c r="AD27" s="439"/>
    </row>
    <row r="28" spans="1:162" s="178" customFormat="1" ht="18" customHeight="1" x14ac:dyDescent="0.25">
      <c r="A28" s="265"/>
      <c r="B28" s="179" t="s">
        <v>108</v>
      </c>
      <c r="C28" s="313">
        <f t="shared" si="10"/>
        <v>6600</v>
      </c>
      <c r="D28" s="509">
        <f t="shared" si="11"/>
        <v>6.0511598056294125E-3</v>
      </c>
      <c r="E28" s="285"/>
      <c r="F28" s="215">
        <f>DRE!E28</f>
        <v>600</v>
      </c>
      <c r="G28" s="215">
        <f>DRE!F28</f>
        <v>600</v>
      </c>
      <c r="H28" s="215">
        <f>DRE!G28</f>
        <v>600</v>
      </c>
      <c r="I28" s="215">
        <f>DRE!H28</f>
        <v>600</v>
      </c>
      <c r="J28" s="215">
        <f>DRE!I28</f>
        <v>600</v>
      </c>
      <c r="K28" s="215">
        <f>DRE!J28</f>
        <v>600</v>
      </c>
      <c r="L28" s="215">
        <f>DRE!K28</f>
        <v>600</v>
      </c>
      <c r="M28" s="215">
        <f>DRE!L28</f>
        <v>600</v>
      </c>
      <c r="N28" s="215">
        <f>DRE!M28</f>
        <v>600</v>
      </c>
      <c r="O28" s="215">
        <f>DRE!N28</f>
        <v>600</v>
      </c>
      <c r="P28" s="215">
        <f>DRE!O28</f>
        <v>600</v>
      </c>
      <c r="Q28" s="215">
        <f>DRE!P28</f>
        <v>600</v>
      </c>
      <c r="R28" s="215">
        <f>DRE!Q28</f>
        <v>0</v>
      </c>
      <c r="S28" s="215">
        <f>DRE!R28</f>
        <v>0</v>
      </c>
      <c r="T28" s="215">
        <f>DRE!S28</f>
        <v>0</v>
      </c>
      <c r="U28" s="215">
        <f>DRE!T28</f>
        <v>0</v>
      </c>
      <c r="V28" s="215">
        <f>DRE!U28</f>
        <v>0</v>
      </c>
      <c r="W28" s="215">
        <f>DRE!V28</f>
        <v>0</v>
      </c>
      <c r="X28" s="215">
        <f>DRE!W28</f>
        <v>0</v>
      </c>
      <c r="Y28" s="215">
        <f>DRE!X28</f>
        <v>0</v>
      </c>
      <c r="Z28" s="215">
        <f>DRE!Y28</f>
        <v>0</v>
      </c>
      <c r="AA28" s="215">
        <f>DRE!Z28</f>
        <v>0</v>
      </c>
      <c r="AB28" s="215">
        <f>DRE!AA28</f>
        <v>0</v>
      </c>
      <c r="AC28" s="463" t="s">
        <v>200</v>
      </c>
      <c r="AD28" s="439"/>
    </row>
    <row r="29" spans="1:162" s="178" customFormat="1" ht="18" customHeight="1" x14ac:dyDescent="0.25">
      <c r="A29" s="265"/>
      <c r="B29" s="179" t="s">
        <v>109</v>
      </c>
      <c r="C29" s="313">
        <f t="shared" si="10"/>
        <v>11000</v>
      </c>
      <c r="D29" s="509">
        <f t="shared" si="11"/>
        <v>1.0085266342715686E-2</v>
      </c>
      <c r="E29" s="285"/>
      <c r="F29" s="215">
        <f>DRE!E29</f>
        <v>1000</v>
      </c>
      <c r="G29" s="215">
        <f>DRE!F29</f>
        <v>1000</v>
      </c>
      <c r="H29" s="215">
        <f>DRE!G29</f>
        <v>1000</v>
      </c>
      <c r="I29" s="215">
        <f>DRE!H29</f>
        <v>1000</v>
      </c>
      <c r="J29" s="215">
        <f>DRE!I29</f>
        <v>1000</v>
      </c>
      <c r="K29" s="215">
        <f>DRE!J29</f>
        <v>1000</v>
      </c>
      <c r="L29" s="215">
        <f>DRE!K29</f>
        <v>1000</v>
      </c>
      <c r="M29" s="215">
        <f>DRE!L29</f>
        <v>1000</v>
      </c>
      <c r="N29" s="215">
        <f>DRE!M29</f>
        <v>1000</v>
      </c>
      <c r="O29" s="215">
        <f>DRE!N29</f>
        <v>1000</v>
      </c>
      <c r="P29" s="215">
        <f>DRE!O29</f>
        <v>1000</v>
      </c>
      <c r="Q29" s="215">
        <f>DRE!P29</f>
        <v>1000</v>
      </c>
      <c r="R29" s="215">
        <f>DRE!Q29</f>
        <v>0</v>
      </c>
      <c r="S29" s="215">
        <f>DRE!R29</f>
        <v>0</v>
      </c>
      <c r="T29" s="215">
        <f>DRE!S29</f>
        <v>0</v>
      </c>
      <c r="U29" s="215">
        <f>DRE!T29</f>
        <v>0</v>
      </c>
      <c r="V29" s="215">
        <f>DRE!U29</f>
        <v>0</v>
      </c>
      <c r="W29" s="215">
        <f>DRE!V29</f>
        <v>0</v>
      </c>
      <c r="X29" s="215">
        <f>DRE!W29</f>
        <v>0</v>
      </c>
      <c r="Y29" s="215">
        <f>DRE!X29</f>
        <v>0</v>
      </c>
      <c r="Z29" s="215">
        <f>DRE!Y29</f>
        <v>0</v>
      </c>
      <c r="AA29" s="215">
        <f>DRE!Z29</f>
        <v>0</v>
      </c>
      <c r="AB29" s="215">
        <f>DRE!AA29</f>
        <v>0</v>
      </c>
      <c r="AC29" s="416">
        <v>30</v>
      </c>
      <c r="AD29" s="439"/>
    </row>
    <row r="30" spans="1:162" s="178" customFormat="1" ht="18" customHeight="1" x14ac:dyDescent="0.25">
      <c r="A30" s="265"/>
      <c r="B30" s="179" t="s">
        <v>208</v>
      </c>
      <c r="C30" s="313">
        <f t="shared" si="10"/>
        <v>0</v>
      </c>
      <c r="D30" s="509">
        <f t="shared" ref="D30" si="12">C30/$C$12</f>
        <v>0</v>
      </c>
      <c r="E30" s="285"/>
      <c r="F30" s="215">
        <f>DRE!E30</f>
        <v>0</v>
      </c>
      <c r="G30" s="215">
        <f>DRE!F30</f>
        <v>0</v>
      </c>
      <c r="H30" s="215">
        <f>DRE!G30</f>
        <v>0</v>
      </c>
      <c r="I30" s="215">
        <f>DRE!H30</f>
        <v>0</v>
      </c>
      <c r="J30" s="215">
        <f>DRE!I30</f>
        <v>0</v>
      </c>
      <c r="K30" s="215">
        <f>DRE!J30</f>
        <v>0</v>
      </c>
      <c r="L30" s="215">
        <f>DRE!K30</f>
        <v>0</v>
      </c>
      <c r="M30" s="215">
        <f>DRE!L30</f>
        <v>0</v>
      </c>
      <c r="N30" s="215">
        <f>DRE!M30</f>
        <v>0</v>
      </c>
      <c r="O30" s="215">
        <f>DRE!N30</f>
        <v>0</v>
      </c>
      <c r="P30" s="215">
        <f>DRE!O30</f>
        <v>0</v>
      </c>
      <c r="Q30" s="215">
        <f>DRE!P30</f>
        <v>0</v>
      </c>
      <c r="R30" s="215">
        <f>DRE!Q30</f>
        <v>0</v>
      </c>
      <c r="S30" s="215">
        <f>DRE!R30</f>
        <v>0</v>
      </c>
      <c r="T30" s="215">
        <f>DRE!S30</f>
        <v>0</v>
      </c>
      <c r="U30" s="215">
        <f>DRE!T30</f>
        <v>0</v>
      </c>
      <c r="V30" s="215">
        <f>DRE!U30</f>
        <v>0</v>
      </c>
      <c r="W30" s="215">
        <f>DRE!V30</f>
        <v>0</v>
      </c>
      <c r="X30" s="215">
        <f>DRE!W30</f>
        <v>0</v>
      </c>
      <c r="Y30" s="215">
        <f>DRE!X30</f>
        <v>0</v>
      </c>
      <c r="Z30" s="215">
        <f>DRE!Y30</f>
        <v>0</v>
      </c>
      <c r="AA30" s="215">
        <f>DRE!Z30</f>
        <v>0</v>
      </c>
      <c r="AB30" s="215">
        <f>DRE!AA30</f>
        <v>0</v>
      </c>
      <c r="AC30" s="491" t="s">
        <v>199</v>
      </c>
      <c r="AD30" s="439"/>
    </row>
    <row r="31" spans="1:162" s="178" customFormat="1" ht="18" customHeight="1" x14ac:dyDescent="0.25">
      <c r="A31" s="265"/>
      <c r="B31" s="179" t="s">
        <v>209</v>
      </c>
      <c r="C31" s="313">
        <f t="shared" si="10"/>
        <v>1200</v>
      </c>
      <c r="D31" s="509">
        <f t="shared" si="11"/>
        <v>1.1002108737508023E-3</v>
      </c>
      <c r="E31" s="285">
        <f>DRE!E31</f>
        <v>100</v>
      </c>
      <c r="F31" s="215">
        <f>DRE!F31</f>
        <v>100</v>
      </c>
      <c r="G31" s="215">
        <f>DRE!G31</f>
        <v>100</v>
      </c>
      <c r="H31" s="215">
        <f>DRE!H31</f>
        <v>100</v>
      </c>
      <c r="I31" s="215">
        <f>DRE!I31</f>
        <v>100</v>
      </c>
      <c r="J31" s="215">
        <f>DRE!J31</f>
        <v>100</v>
      </c>
      <c r="K31" s="215">
        <f>DRE!K31</f>
        <v>100</v>
      </c>
      <c r="L31" s="215">
        <f>DRE!L31</f>
        <v>100</v>
      </c>
      <c r="M31" s="215">
        <f>DRE!M31</f>
        <v>100</v>
      </c>
      <c r="N31" s="215">
        <f>DRE!N31</f>
        <v>100</v>
      </c>
      <c r="O31" s="215">
        <f>DRE!O31</f>
        <v>100</v>
      </c>
      <c r="P31" s="215">
        <f>DRE!P31</f>
        <v>100</v>
      </c>
      <c r="Q31" s="215">
        <f>DRE!Q31</f>
        <v>0</v>
      </c>
      <c r="R31" s="215">
        <f>DRE!R31</f>
        <v>0</v>
      </c>
      <c r="S31" s="215">
        <f>DRE!S31</f>
        <v>0</v>
      </c>
      <c r="T31" s="215">
        <f>DRE!T31</f>
        <v>0</v>
      </c>
      <c r="U31" s="215">
        <f>DRE!U31</f>
        <v>0</v>
      </c>
      <c r="V31" s="215">
        <f>DRE!V31</f>
        <v>0</v>
      </c>
      <c r="W31" s="215">
        <f>DRE!W31</f>
        <v>0</v>
      </c>
      <c r="X31" s="215">
        <f>DRE!X31</f>
        <v>0</v>
      </c>
      <c r="Y31" s="215">
        <f>DRE!Y31</f>
        <v>0</v>
      </c>
      <c r="Z31" s="215">
        <f>DRE!Z31</f>
        <v>0</v>
      </c>
      <c r="AA31" s="215">
        <f>DRE!AA31</f>
        <v>0</v>
      </c>
      <c r="AB31" s="215">
        <f>DRE!AB31</f>
        <v>0</v>
      </c>
      <c r="AC31" s="416">
        <v>0</v>
      </c>
      <c r="AD31" s="439"/>
    </row>
    <row r="32" spans="1:162" s="182" customFormat="1" ht="18" customHeight="1" x14ac:dyDescent="0.25">
      <c r="A32" s="263"/>
      <c r="B32" s="180" t="s">
        <v>210</v>
      </c>
      <c r="C32" s="314">
        <f t="shared" si="10"/>
        <v>0</v>
      </c>
      <c r="D32" s="510">
        <f t="shared" si="11"/>
        <v>0</v>
      </c>
      <c r="E32" s="286">
        <f>DRE!E32</f>
        <v>0</v>
      </c>
      <c r="F32" s="216">
        <f>DRE!F32</f>
        <v>0</v>
      </c>
      <c r="G32" s="216">
        <f>DRE!G32</f>
        <v>0</v>
      </c>
      <c r="H32" s="216">
        <f>DRE!H32</f>
        <v>0</v>
      </c>
      <c r="I32" s="216">
        <f>DRE!I32</f>
        <v>0</v>
      </c>
      <c r="J32" s="216">
        <f>DRE!J32</f>
        <v>0</v>
      </c>
      <c r="K32" s="216">
        <f>DRE!K32</f>
        <v>0</v>
      </c>
      <c r="L32" s="216">
        <f>DRE!L32</f>
        <v>0</v>
      </c>
      <c r="M32" s="216">
        <f>DRE!M32</f>
        <v>0</v>
      </c>
      <c r="N32" s="216">
        <f>DRE!N32</f>
        <v>0</v>
      </c>
      <c r="O32" s="216">
        <f>DRE!O32</f>
        <v>0</v>
      </c>
      <c r="P32" s="216">
        <f>DRE!P32</f>
        <v>0</v>
      </c>
      <c r="Q32" s="216">
        <f>DRE!Q32</f>
        <v>0</v>
      </c>
      <c r="R32" s="216">
        <f>DRE!R32</f>
        <v>0</v>
      </c>
      <c r="S32" s="216">
        <f>DRE!S32</f>
        <v>0</v>
      </c>
      <c r="T32" s="216">
        <f>DRE!T32</f>
        <v>0</v>
      </c>
      <c r="U32" s="216">
        <f>DRE!U32</f>
        <v>0</v>
      </c>
      <c r="V32" s="216">
        <f>DRE!V32</f>
        <v>0</v>
      </c>
      <c r="W32" s="216">
        <f>DRE!W32</f>
        <v>0</v>
      </c>
      <c r="X32" s="216">
        <f>DRE!X32</f>
        <v>0</v>
      </c>
      <c r="Y32" s="216">
        <f>DRE!Y32</f>
        <v>0</v>
      </c>
      <c r="Z32" s="216">
        <f>DRE!Z32</f>
        <v>0</v>
      </c>
      <c r="AA32" s="216">
        <f>DRE!AA32</f>
        <v>0</v>
      </c>
      <c r="AB32" s="216">
        <f>DRE!AB32</f>
        <v>0</v>
      </c>
      <c r="AC32" s="417"/>
      <c r="AD32" s="440"/>
    </row>
    <row r="33" spans="1:1883" s="178" customFormat="1" ht="18" customHeight="1" x14ac:dyDescent="0.25">
      <c r="A33" s="265"/>
      <c r="B33" s="181" t="s">
        <v>211</v>
      </c>
      <c r="C33" s="315">
        <f t="shared" si="10"/>
        <v>0</v>
      </c>
      <c r="D33" s="511">
        <f t="shared" si="11"/>
        <v>0</v>
      </c>
      <c r="E33" s="287">
        <f>DRE!E33</f>
        <v>0</v>
      </c>
      <c r="F33" s="217">
        <f>DRE!F33</f>
        <v>0</v>
      </c>
      <c r="G33" s="217">
        <f>DRE!G33</f>
        <v>0</v>
      </c>
      <c r="H33" s="217">
        <f>DRE!H33</f>
        <v>0</v>
      </c>
      <c r="I33" s="217">
        <f>DRE!I33</f>
        <v>0</v>
      </c>
      <c r="J33" s="217">
        <f>DRE!J33</f>
        <v>0</v>
      </c>
      <c r="K33" s="217">
        <f>DRE!K33</f>
        <v>0</v>
      </c>
      <c r="L33" s="217">
        <f>DRE!L33</f>
        <v>0</v>
      </c>
      <c r="M33" s="217">
        <f>DRE!M33</f>
        <v>0</v>
      </c>
      <c r="N33" s="217">
        <f>DRE!N33</f>
        <v>0</v>
      </c>
      <c r="O33" s="217">
        <f>DRE!O33</f>
        <v>0</v>
      </c>
      <c r="P33" s="217">
        <f>DRE!P33</f>
        <v>0</v>
      </c>
      <c r="Q33" s="217">
        <f>DRE!Q33</f>
        <v>0</v>
      </c>
      <c r="R33" s="217">
        <f>DRE!R33</f>
        <v>0</v>
      </c>
      <c r="S33" s="217">
        <f>DRE!S33</f>
        <v>0</v>
      </c>
      <c r="T33" s="217">
        <f>DRE!T33</f>
        <v>0</v>
      </c>
      <c r="U33" s="217">
        <f>DRE!U33</f>
        <v>0</v>
      </c>
      <c r="V33" s="217">
        <f>DRE!V33</f>
        <v>0</v>
      </c>
      <c r="W33" s="217">
        <f>DRE!W33</f>
        <v>0</v>
      </c>
      <c r="X33" s="217">
        <f>DRE!X33</f>
        <v>0</v>
      </c>
      <c r="Y33" s="217">
        <f>DRE!Y33</f>
        <v>0</v>
      </c>
      <c r="Z33" s="217">
        <f>DRE!Z33</f>
        <v>0</v>
      </c>
      <c r="AA33" s="217">
        <f>DRE!AA33</f>
        <v>0</v>
      </c>
      <c r="AB33" s="217">
        <f>DRE!AB33</f>
        <v>0</v>
      </c>
      <c r="AC33" s="418"/>
      <c r="AD33" s="441"/>
    </row>
    <row r="34" spans="1:1883" s="178" customFormat="1" ht="18" customHeight="1" x14ac:dyDescent="0.25">
      <c r="A34" s="265"/>
      <c r="B34" s="183" t="s">
        <v>212</v>
      </c>
      <c r="C34" s="312">
        <f t="shared" si="10"/>
        <v>0</v>
      </c>
      <c r="D34" s="508">
        <f t="shared" si="11"/>
        <v>0</v>
      </c>
      <c r="E34" s="277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408"/>
      <c r="AD34" s="430"/>
    </row>
    <row r="35" spans="1:1883" s="163" customFormat="1" ht="21.75" customHeight="1" thickBot="1" x14ac:dyDescent="0.3">
      <c r="A35" s="269"/>
      <c r="B35" s="179" t="s">
        <v>110</v>
      </c>
      <c r="C35" s="313">
        <f t="shared" si="10"/>
        <v>1200</v>
      </c>
      <c r="D35" s="509">
        <f t="shared" si="11"/>
        <v>1.1002108737508023E-3</v>
      </c>
      <c r="E35" s="285">
        <f>DRE!E35</f>
        <v>100</v>
      </c>
      <c r="F35" s="215">
        <f>DRE!F35</f>
        <v>100</v>
      </c>
      <c r="G35" s="215">
        <f>DRE!G35</f>
        <v>100</v>
      </c>
      <c r="H35" s="215">
        <f>DRE!H35</f>
        <v>100</v>
      </c>
      <c r="I35" s="215">
        <f>DRE!I35</f>
        <v>100</v>
      </c>
      <c r="J35" s="215">
        <f>DRE!J35</f>
        <v>100</v>
      </c>
      <c r="K35" s="215">
        <f>DRE!K35</f>
        <v>100</v>
      </c>
      <c r="L35" s="215">
        <f>DRE!L35</f>
        <v>100</v>
      </c>
      <c r="M35" s="215">
        <f>DRE!M35</f>
        <v>100</v>
      </c>
      <c r="N35" s="215">
        <f>DRE!N35</f>
        <v>100</v>
      </c>
      <c r="O35" s="215">
        <f>DRE!O35</f>
        <v>100</v>
      </c>
      <c r="P35" s="215">
        <f>DRE!P35</f>
        <v>100</v>
      </c>
      <c r="Q35" s="215">
        <f>DRE!Q35</f>
        <v>0</v>
      </c>
      <c r="R35" s="215">
        <f>DRE!R35</f>
        <v>0</v>
      </c>
      <c r="S35" s="215">
        <f>DRE!S35</f>
        <v>0</v>
      </c>
      <c r="T35" s="215">
        <f>DRE!T35</f>
        <v>0</v>
      </c>
      <c r="U35" s="215">
        <f>DRE!U35</f>
        <v>0</v>
      </c>
      <c r="V35" s="215">
        <f>DRE!V35</f>
        <v>0</v>
      </c>
      <c r="W35" s="215">
        <f>DRE!W35</f>
        <v>0</v>
      </c>
      <c r="X35" s="215">
        <f>DRE!X35</f>
        <v>0</v>
      </c>
      <c r="Y35" s="215">
        <f>DRE!Y35</f>
        <v>0</v>
      </c>
      <c r="Z35" s="215">
        <f>DRE!Z35</f>
        <v>0</v>
      </c>
      <c r="AA35" s="215">
        <f>DRE!AA35</f>
        <v>0</v>
      </c>
      <c r="AB35" s="215">
        <f>DRE!AB35</f>
        <v>0</v>
      </c>
      <c r="AC35" s="416">
        <v>0</v>
      </c>
      <c r="AD35" s="43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</row>
    <row r="36" spans="1:1883" s="162" customFormat="1" ht="21.75" customHeight="1" thickTop="1" thickBot="1" x14ac:dyDescent="0.3">
      <c r="A36" s="269"/>
      <c r="B36" s="168" t="s">
        <v>92</v>
      </c>
      <c r="C36" s="316">
        <f>SUM(C22:C35)</f>
        <v>170700</v>
      </c>
      <c r="D36" s="512">
        <f>C36/C$12</f>
        <v>0.15650499679105162</v>
      </c>
      <c r="E36" s="288">
        <f t="shared" ref="E36:AB36" si="13">SUM(E22:E35)</f>
        <v>200</v>
      </c>
      <c r="F36" s="260">
        <f t="shared" si="13"/>
        <v>15500</v>
      </c>
      <c r="G36" s="260">
        <f t="shared" si="13"/>
        <v>15500</v>
      </c>
      <c r="H36" s="260">
        <f t="shared" si="13"/>
        <v>15500</v>
      </c>
      <c r="I36" s="260">
        <f t="shared" si="13"/>
        <v>15500</v>
      </c>
      <c r="J36" s="260">
        <f t="shared" si="13"/>
        <v>15500</v>
      </c>
      <c r="K36" s="260">
        <f t="shared" si="13"/>
        <v>15500</v>
      </c>
      <c r="L36" s="260">
        <f t="shared" si="13"/>
        <v>15500</v>
      </c>
      <c r="M36" s="260">
        <f t="shared" si="13"/>
        <v>15500</v>
      </c>
      <c r="N36" s="260">
        <f t="shared" si="13"/>
        <v>15500</v>
      </c>
      <c r="O36" s="260">
        <f t="shared" si="13"/>
        <v>15500</v>
      </c>
      <c r="P36" s="260">
        <f t="shared" si="13"/>
        <v>15500</v>
      </c>
      <c r="Q36" s="260">
        <f t="shared" si="13"/>
        <v>15300</v>
      </c>
      <c r="R36" s="260">
        <f t="shared" si="13"/>
        <v>0</v>
      </c>
      <c r="S36" s="260">
        <f t="shared" si="13"/>
        <v>0</v>
      </c>
      <c r="T36" s="260">
        <f t="shared" si="13"/>
        <v>0</v>
      </c>
      <c r="U36" s="260">
        <f t="shared" si="13"/>
        <v>0</v>
      </c>
      <c r="V36" s="260">
        <f t="shared" si="13"/>
        <v>0</v>
      </c>
      <c r="W36" s="260">
        <f t="shared" si="13"/>
        <v>0</v>
      </c>
      <c r="X36" s="260">
        <f t="shared" si="13"/>
        <v>0</v>
      </c>
      <c r="Y36" s="260">
        <f t="shared" si="13"/>
        <v>0</v>
      </c>
      <c r="Z36" s="260">
        <f t="shared" si="13"/>
        <v>0</v>
      </c>
      <c r="AA36" s="260">
        <f t="shared" si="13"/>
        <v>0</v>
      </c>
      <c r="AB36" s="260">
        <f t="shared" si="13"/>
        <v>0</v>
      </c>
      <c r="AC36" s="419"/>
      <c r="AD36" s="442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</row>
    <row r="37" spans="1:1883" s="184" customFormat="1" ht="18" customHeight="1" thickTop="1" thickBot="1" x14ac:dyDescent="0.3">
      <c r="B37" s="256" t="s">
        <v>93</v>
      </c>
      <c r="C37" s="310">
        <f>C21-C36</f>
        <v>52150</v>
      </c>
      <c r="D37" s="507">
        <f>C37/C$12</f>
        <v>4.7813330888420283E-2</v>
      </c>
      <c r="E37" s="284">
        <f t="shared" ref="E37:AB37" si="14">E21-E36</f>
        <v>20300</v>
      </c>
      <c r="F37" s="257">
        <f t="shared" si="14"/>
        <v>1850</v>
      </c>
      <c r="G37" s="257">
        <f t="shared" si="14"/>
        <v>3000</v>
      </c>
      <c r="H37" s="257">
        <f t="shared" si="14"/>
        <v>3000</v>
      </c>
      <c r="I37" s="257">
        <f t="shared" si="14"/>
        <v>3000</v>
      </c>
      <c r="J37" s="257">
        <f t="shared" si="14"/>
        <v>3000</v>
      </c>
      <c r="K37" s="257">
        <f t="shared" si="14"/>
        <v>3000</v>
      </c>
      <c r="L37" s="257">
        <f t="shared" si="14"/>
        <v>3000</v>
      </c>
      <c r="M37" s="257">
        <f t="shared" si="14"/>
        <v>3000</v>
      </c>
      <c r="N37" s="257">
        <f t="shared" si="14"/>
        <v>3000</v>
      </c>
      <c r="O37" s="257">
        <f t="shared" si="14"/>
        <v>3000</v>
      </c>
      <c r="P37" s="257">
        <f t="shared" si="14"/>
        <v>3000</v>
      </c>
      <c r="Q37" s="257">
        <f t="shared" si="14"/>
        <v>-17300</v>
      </c>
      <c r="R37" s="257">
        <f t="shared" si="14"/>
        <v>1150</v>
      </c>
      <c r="S37" s="257">
        <f t="shared" si="14"/>
        <v>0</v>
      </c>
      <c r="T37" s="257">
        <f t="shared" si="14"/>
        <v>0</v>
      </c>
      <c r="U37" s="257">
        <f t="shared" si="14"/>
        <v>0</v>
      </c>
      <c r="V37" s="257">
        <f t="shared" si="14"/>
        <v>0</v>
      </c>
      <c r="W37" s="257">
        <f t="shared" si="14"/>
        <v>0</v>
      </c>
      <c r="X37" s="257">
        <f t="shared" si="14"/>
        <v>0</v>
      </c>
      <c r="Y37" s="257">
        <f t="shared" si="14"/>
        <v>0</v>
      </c>
      <c r="Z37" s="257">
        <f t="shared" si="14"/>
        <v>0</v>
      </c>
      <c r="AA37" s="257">
        <f t="shared" si="14"/>
        <v>0</v>
      </c>
      <c r="AB37" s="257">
        <f t="shared" si="14"/>
        <v>0</v>
      </c>
      <c r="AC37" s="415"/>
      <c r="AD37" s="438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</row>
    <row r="38" spans="1:1883" s="182" customFormat="1" ht="18" customHeight="1" thickTop="1" x14ac:dyDescent="0.25">
      <c r="A38" s="474" t="s">
        <v>130</v>
      </c>
      <c r="B38" s="484" t="s">
        <v>125</v>
      </c>
      <c r="C38" s="485">
        <f t="shared" ref="C38:C42" si="15">SUM(E38:P38)</f>
        <v>302.55280296172498</v>
      </c>
      <c r="D38" s="513">
        <f>C38/$C$12</f>
        <v>2.7739323641856145E-4</v>
      </c>
      <c r="E38" s="486"/>
      <c r="F38" s="487">
        <f t="shared" ref="F38:AB38" si="16">IF(E71&gt;=0,E71*$D$73,0)</f>
        <v>101.5</v>
      </c>
      <c r="G38" s="487">
        <f t="shared" si="16"/>
        <v>0.25750000000000001</v>
      </c>
      <c r="H38" s="487">
        <f t="shared" si="16"/>
        <v>0.45288749999999711</v>
      </c>
      <c r="I38" s="487">
        <f t="shared" si="16"/>
        <v>0.34425193749999611</v>
      </c>
      <c r="J38" s="487">
        <f t="shared" si="16"/>
        <v>6.9450731971874964</v>
      </c>
      <c r="K38" s="487">
        <f t="shared" si="16"/>
        <v>14.093898563173434</v>
      </c>
      <c r="L38" s="487">
        <f t="shared" si="16"/>
        <v>21.2784680559893</v>
      </c>
      <c r="M38" s="487">
        <f t="shared" si="16"/>
        <v>28.498960396269251</v>
      </c>
      <c r="N38" s="487">
        <f t="shared" si="16"/>
        <v>35.755555198250597</v>
      </c>
      <c r="O38" s="487">
        <f t="shared" si="16"/>
        <v>43.048432974241848</v>
      </c>
      <c r="P38" s="487">
        <f t="shared" si="16"/>
        <v>50.377775139113055</v>
      </c>
      <c r="Q38" s="487">
        <f t="shared" si="16"/>
        <v>57.743764014808619</v>
      </c>
      <c r="R38" s="487">
        <f t="shared" si="16"/>
        <v>0</v>
      </c>
      <c r="S38" s="220">
        <f t="shared" si="16"/>
        <v>0</v>
      </c>
      <c r="T38" s="220">
        <f t="shared" si="16"/>
        <v>0</v>
      </c>
      <c r="U38" s="220">
        <f t="shared" si="16"/>
        <v>0</v>
      </c>
      <c r="V38" s="220">
        <f t="shared" si="16"/>
        <v>0</v>
      </c>
      <c r="W38" s="220">
        <f t="shared" si="16"/>
        <v>0</v>
      </c>
      <c r="X38" s="220">
        <f t="shared" si="16"/>
        <v>0</v>
      </c>
      <c r="Y38" s="220">
        <f t="shared" si="16"/>
        <v>0</v>
      </c>
      <c r="Z38" s="220">
        <f t="shared" si="16"/>
        <v>0</v>
      </c>
      <c r="AA38" s="220">
        <f t="shared" si="16"/>
        <v>0</v>
      </c>
      <c r="AB38" s="220">
        <f t="shared" si="16"/>
        <v>0</v>
      </c>
      <c r="AC38" s="400"/>
      <c r="AD38" s="443"/>
    </row>
    <row r="39" spans="1:1883" s="182" customFormat="1" ht="18" customHeight="1" x14ac:dyDescent="0.25">
      <c r="A39" s="479" t="s">
        <v>130</v>
      </c>
      <c r="B39" s="488" t="s">
        <v>105</v>
      </c>
      <c r="C39" s="489">
        <f t="shared" si="15"/>
        <v>-132</v>
      </c>
      <c r="D39" s="513">
        <f>C39/$C$12</f>
        <v>-1.2102319611258824E-4</v>
      </c>
      <c r="E39" s="490"/>
      <c r="F39" s="490">
        <f t="shared" ref="F39:AB39" si="17">IF(E60&gt;=0,-E60*$D$74,0)</f>
        <v>0</v>
      </c>
      <c r="G39" s="490">
        <f t="shared" si="17"/>
        <v>-84</v>
      </c>
      <c r="H39" s="490">
        <f t="shared" si="17"/>
        <v>-45</v>
      </c>
      <c r="I39" s="490">
        <f t="shared" si="17"/>
        <v>-3</v>
      </c>
      <c r="J39" s="490">
        <f t="shared" si="17"/>
        <v>0</v>
      </c>
      <c r="K39" s="490">
        <f t="shared" si="17"/>
        <v>0</v>
      </c>
      <c r="L39" s="490">
        <f t="shared" si="17"/>
        <v>0</v>
      </c>
      <c r="M39" s="490">
        <f t="shared" si="17"/>
        <v>0</v>
      </c>
      <c r="N39" s="490">
        <f t="shared" si="17"/>
        <v>0</v>
      </c>
      <c r="O39" s="490">
        <f t="shared" si="17"/>
        <v>0</v>
      </c>
      <c r="P39" s="490">
        <f t="shared" si="17"/>
        <v>0</v>
      </c>
      <c r="Q39" s="490">
        <f t="shared" si="17"/>
        <v>0</v>
      </c>
      <c r="R39" s="490">
        <f t="shared" si="17"/>
        <v>0</v>
      </c>
      <c r="S39" s="290">
        <f t="shared" si="17"/>
        <v>0</v>
      </c>
      <c r="T39" s="290">
        <f t="shared" si="17"/>
        <v>0</v>
      </c>
      <c r="U39" s="290">
        <f t="shared" si="17"/>
        <v>0</v>
      </c>
      <c r="V39" s="290">
        <f t="shared" si="17"/>
        <v>0</v>
      </c>
      <c r="W39" s="290">
        <f t="shared" si="17"/>
        <v>0</v>
      </c>
      <c r="X39" s="290">
        <f t="shared" si="17"/>
        <v>0</v>
      </c>
      <c r="Y39" s="290">
        <f t="shared" si="17"/>
        <v>0</v>
      </c>
      <c r="Z39" s="290">
        <f t="shared" si="17"/>
        <v>0</v>
      </c>
      <c r="AA39" s="290">
        <f t="shared" si="17"/>
        <v>0</v>
      </c>
      <c r="AB39" s="290">
        <f t="shared" si="17"/>
        <v>0</v>
      </c>
      <c r="AC39" s="420"/>
      <c r="AD39" s="444"/>
    </row>
    <row r="40" spans="1:1883" s="178" customFormat="1" ht="18" customHeight="1" x14ac:dyDescent="0.25">
      <c r="A40" s="479" t="s">
        <v>130</v>
      </c>
      <c r="B40" s="488" t="s">
        <v>132</v>
      </c>
      <c r="C40" s="489">
        <f t="shared" si="15"/>
        <v>-4932.5071837366959</v>
      </c>
      <c r="D40" s="513">
        <f>C40/$C$12</f>
        <v>-4.5223316986675493E-3</v>
      </c>
      <c r="E40" s="490">
        <f>E55</f>
        <v>0</v>
      </c>
      <c r="F40" s="490">
        <f>F55</f>
        <v>0</v>
      </c>
      <c r="G40" s="490">
        <f>G55</f>
        <v>-585</v>
      </c>
      <c r="H40" s="490">
        <f t="shared" ref="H40:P40" si="18">H55</f>
        <v>-565.65248999999994</v>
      </c>
      <c r="I40" s="490">
        <f t="shared" si="18"/>
        <v>-545.92770355499999</v>
      </c>
      <c r="J40" s="490">
        <f t="shared" si="18"/>
        <v>-525.81828377432248</v>
      </c>
      <c r="K40" s="490">
        <f t="shared" si="18"/>
        <v>-505.31673030792177</v>
      </c>
      <c r="L40" s="490">
        <f t="shared" si="18"/>
        <v>-484.41539654892625</v>
      </c>
      <c r="M40" s="490">
        <f t="shared" si="18"/>
        <v>-463.10648678163034</v>
      </c>
      <c r="N40" s="490">
        <f t="shared" si="18"/>
        <v>-441.38205327387215</v>
      </c>
      <c r="O40" s="490">
        <f t="shared" si="18"/>
        <v>-419.23399331271258</v>
      </c>
      <c r="P40" s="490">
        <f t="shared" si="18"/>
        <v>-396.65404618231048</v>
      </c>
      <c r="Q40" s="490">
        <f t="shared" ref="Q40:AB40" si="19">Q55</f>
        <v>-373.63379008286552</v>
      </c>
      <c r="R40" s="490">
        <f t="shared" si="19"/>
        <v>-350.16463898948138</v>
      </c>
      <c r="S40" s="290">
        <f t="shared" si="19"/>
        <v>-326.23783944977629</v>
      </c>
      <c r="T40" s="290">
        <f t="shared" si="19"/>
        <v>-301.84446731904688</v>
      </c>
      <c r="U40" s="290">
        <f t="shared" si="19"/>
        <v>-276.97542443176826</v>
      </c>
      <c r="V40" s="290">
        <f t="shared" si="19"/>
        <v>-251.62143520818776</v>
      </c>
      <c r="W40" s="290">
        <f t="shared" si="19"/>
        <v>-225.7730431947474</v>
      </c>
      <c r="X40" s="290">
        <f t="shared" si="19"/>
        <v>-199.42060753704499</v>
      </c>
      <c r="Y40" s="290">
        <f t="shared" si="19"/>
        <v>-172.55429938401736</v>
      </c>
      <c r="Z40" s="290">
        <f t="shared" si="19"/>
        <v>-145.16409822200569</v>
      </c>
      <c r="AA40" s="290">
        <f t="shared" si="19"/>
        <v>-117.23978813733481</v>
      </c>
      <c r="AB40" s="290">
        <f t="shared" si="19"/>
        <v>-88.770954006012829</v>
      </c>
      <c r="AC40" s="420"/>
      <c r="AD40" s="444"/>
    </row>
    <row r="41" spans="1:1883" s="185" customFormat="1" ht="17.25" customHeight="1" x14ac:dyDescent="0.25">
      <c r="A41" s="270"/>
      <c r="B41" s="342" t="s">
        <v>131</v>
      </c>
      <c r="C41" s="362">
        <f t="shared" si="15"/>
        <v>0</v>
      </c>
      <c r="D41" s="514">
        <f>C41/$C$12</f>
        <v>0</v>
      </c>
      <c r="E41" s="277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408"/>
      <c r="AD41" s="430"/>
    </row>
    <row r="42" spans="1:1883" s="32" customFormat="1" ht="20.25" customHeight="1" thickBot="1" x14ac:dyDescent="0.3">
      <c r="A42" s="271"/>
      <c r="B42" s="331" t="s">
        <v>169</v>
      </c>
      <c r="C42" s="332">
        <f t="shared" si="15"/>
        <v>0</v>
      </c>
      <c r="D42" s="514">
        <f>C42/$C$12</f>
        <v>0</v>
      </c>
      <c r="E42" s="277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408"/>
      <c r="AD42" s="430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</row>
    <row r="43" spans="1:1883" s="162" customFormat="1" ht="27.75" customHeight="1" thickTop="1" thickBot="1" x14ac:dyDescent="0.3">
      <c r="A43" s="267"/>
      <c r="B43" s="333" t="s">
        <v>136</v>
      </c>
      <c r="C43" s="370">
        <f>SUM(C38:C42)</f>
        <v>-4761.9543807749706</v>
      </c>
      <c r="D43" s="515">
        <f>C43/C$12</f>
        <v>-4.365961658361576E-3</v>
      </c>
      <c r="E43" s="291">
        <f>SUM(E38:E42)</f>
        <v>0</v>
      </c>
      <c r="F43" s="261">
        <f>SUM(F38:F42)</f>
        <v>101.5</v>
      </c>
      <c r="G43" s="261">
        <f t="shared" ref="G43:P43" si="20">SUM(G38:G42)</f>
        <v>-668.74250000000006</v>
      </c>
      <c r="H43" s="261">
        <f t="shared" si="20"/>
        <v>-610.19960249999997</v>
      </c>
      <c r="I43" s="261">
        <f t="shared" si="20"/>
        <v>-548.58345161750003</v>
      </c>
      <c r="J43" s="261">
        <f t="shared" si="20"/>
        <v>-518.87321057713496</v>
      </c>
      <c r="K43" s="261">
        <f t="shared" si="20"/>
        <v>-491.22283174474836</v>
      </c>
      <c r="L43" s="261">
        <f t="shared" si="20"/>
        <v>-463.13692849293693</v>
      </c>
      <c r="M43" s="261">
        <f t="shared" si="20"/>
        <v>-434.6075263853611</v>
      </c>
      <c r="N43" s="261">
        <f t="shared" si="20"/>
        <v>-405.62649807562156</v>
      </c>
      <c r="O43" s="261">
        <f t="shared" si="20"/>
        <v>-376.18556033847074</v>
      </c>
      <c r="P43" s="261">
        <f t="shared" si="20"/>
        <v>-346.27627104319743</v>
      </c>
      <c r="Q43" s="261">
        <f t="shared" ref="Q43:AB43" si="21">SUM(Q38:Q42)</f>
        <v>-315.8900260680569</v>
      </c>
      <c r="R43" s="261">
        <f t="shared" si="21"/>
        <v>-350.16463898948138</v>
      </c>
      <c r="S43" s="261">
        <f t="shared" si="21"/>
        <v>-326.23783944977629</v>
      </c>
      <c r="T43" s="261">
        <f t="shared" si="21"/>
        <v>-301.84446731904688</v>
      </c>
      <c r="U43" s="261">
        <f t="shared" si="21"/>
        <v>-276.97542443176826</v>
      </c>
      <c r="V43" s="261">
        <f t="shared" si="21"/>
        <v>-251.62143520818776</v>
      </c>
      <c r="W43" s="261">
        <f t="shared" si="21"/>
        <v>-225.7730431947474</v>
      </c>
      <c r="X43" s="261">
        <f t="shared" si="21"/>
        <v>-199.42060753704499</v>
      </c>
      <c r="Y43" s="261">
        <f t="shared" si="21"/>
        <v>-172.55429938401736</v>
      </c>
      <c r="Z43" s="261">
        <f t="shared" si="21"/>
        <v>-145.16409822200569</v>
      </c>
      <c r="AA43" s="261">
        <f t="shared" si="21"/>
        <v>-117.23978813733481</v>
      </c>
      <c r="AB43" s="261">
        <f t="shared" si="21"/>
        <v>-88.770954006012829</v>
      </c>
      <c r="AC43" s="421"/>
      <c r="AD43" s="445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</row>
    <row r="44" spans="1:1883" s="176" customFormat="1" ht="18" customHeight="1" thickTop="1" thickBot="1" x14ac:dyDescent="0.3">
      <c r="A44" s="265"/>
      <c r="B44" s="243" t="s">
        <v>137</v>
      </c>
      <c r="C44" s="318">
        <f>C37+C43</f>
        <v>47388.045619225028</v>
      </c>
      <c r="D44" s="516">
        <f>C44/C$12</f>
        <v>4.3447369230058701E-2</v>
      </c>
      <c r="E44" s="292">
        <f>E37+E43</f>
        <v>20300</v>
      </c>
      <c r="F44" s="244">
        <f>F37+F43</f>
        <v>1951.5</v>
      </c>
      <c r="G44" s="244">
        <f t="shared" ref="G44:P44" si="22">G37+G43</f>
        <v>2331.2574999999997</v>
      </c>
      <c r="H44" s="244">
        <f t="shared" si="22"/>
        <v>2389.8003975000001</v>
      </c>
      <c r="I44" s="244">
        <f t="shared" si="22"/>
        <v>2451.4165483825</v>
      </c>
      <c r="J44" s="244">
        <f t="shared" si="22"/>
        <v>2481.1267894228649</v>
      </c>
      <c r="K44" s="244">
        <f t="shared" si="22"/>
        <v>2508.7771682552516</v>
      </c>
      <c r="L44" s="244">
        <f t="shared" si="22"/>
        <v>2536.8630715070631</v>
      </c>
      <c r="M44" s="244">
        <f t="shared" si="22"/>
        <v>2565.3924736146391</v>
      </c>
      <c r="N44" s="244">
        <f t="shared" si="22"/>
        <v>2594.3735019243786</v>
      </c>
      <c r="O44" s="244">
        <f t="shared" si="22"/>
        <v>2623.8144396615294</v>
      </c>
      <c r="P44" s="244">
        <f t="shared" si="22"/>
        <v>2653.7237289568025</v>
      </c>
      <c r="Q44" s="244">
        <f t="shared" ref="Q44:AB44" si="23">Q37+Q43</f>
        <v>-17615.890026068057</v>
      </c>
      <c r="R44" s="244">
        <f t="shared" si="23"/>
        <v>799.83536101051868</v>
      </c>
      <c r="S44" s="244">
        <f t="shared" si="23"/>
        <v>-326.23783944977629</v>
      </c>
      <c r="T44" s="244">
        <f t="shared" si="23"/>
        <v>-301.84446731904688</v>
      </c>
      <c r="U44" s="244">
        <f t="shared" si="23"/>
        <v>-276.97542443176826</v>
      </c>
      <c r="V44" s="244">
        <f t="shared" si="23"/>
        <v>-251.62143520818776</v>
      </c>
      <c r="W44" s="244">
        <f t="shared" si="23"/>
        <v>-225.7730431947474</v>
      </c>
      <c r="X44" s="244">
        <f t="shared" si="23"/>
        <v>-199.42060753704499</v>
      </c>
      <c r="Y44" s="244">
        <f t="shared" si="23"/>
        <v>-172.55429938401736</v>
      </c>
      <c r="Z44" s="244">
        <f t="shared" si="23"/>
        <v>-145.16409822200569</v>
      </c>
      <c r="AA44" s="244">
        <f t="shared" si="23"/>
        <v>-117.23978813733481</v>
      </c>
      <c r="AB44" s="244">
        <f t="shared" si="23"/>
        <v>-88.770954006012829</v>
      </c>
      <c r="AC44" s="422"/>
      <c r="AD44" s="446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</row>
    <row r="45" spans="1:1883" s="176" customFormat="1" ht="18" customHeight="1" thickTop="1" x14ac:dyDescent="0.25">
      <c r="A45" s="265"/>
      <c r="B45" s="251" t="s">
        <v>170</v>
      </c>
      <c r="C45" s="213">
        <f>SUM(E45:P45)</f>
        <v>55000</v>
      </c>
      <c r="D45" s="434"/>
      <c r="E45" s="213"/>
      <c r="F45" s="213">
        <v>55000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395"/>
      <c r="AD45" s="434"/>
    </row>
    <row r="46" spans="1:1883" s="355" customFormat="1" ht="18" customHeight="1" x14ac:dyDescent="0.25">
      <c r="A46" s="268"/>
      <c r="B46" s="254" t="s">
        <v>146</v>
      </c>
      <c r="C46" s="213">
        <f>SUM(E46:P46)</f>
        <v>0</v>
      </c>
      <c r="D46" s="434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395"/>
      <c r="AD46" s="434"/>
    </row>
    <row r="47" spans="1:1883" s="187" customFormat="1" x14ac:dyDescent="0.25">
      <c r="A47" s="272"/>
      <c r="B47" s="343" t="s">
        <v>147</v>
      </c>
      <c r="C47" s="353">
        <f>SUM(E47:P47)</f>
        <v>0</v>
      </c>
      <c r="D47" s="447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96"/>
      <c r="AD47" s="447"/>
    </row>
    <row r="48" spans="1:1883" s="32" customFormat="1" ht="20.25" customHeight="1" thickBot="1" x14ac:dyDescent="0.3">
      <c r="A48" s="354"/>
      <c r="B48" s="344" t="s">
        <v>111</v>
      </c>
      <c r="C48" s="213">
        <f>SUM(E48:P48)</f>
        <v>0</v>
      </c>
      <c r="D48" s="448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397"/>
      <c r="AD48" s="448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  <c r="BLW48" s="25"/>
      <c r="BLX48" s="25"/>
      <c r="BLY48" s="25"/>
      <c r="BLZ48" s="25"/>
      <c r="BMA48" s="25"/>
      <c r="BMB48" s="25"/>
      <c r="BMC48" s="25"/>
      <c r="BMD48" s="25"/>
      <c r="BME48" s="25"/>
      <c r="BMF48" s="25"/>
      <c r="BMG48" s="25"/>
      <c r="BMH48" s="25"/>
      <c r="BMI48" s="25"/>
      <c r="BMJ48" s="25"/>
      <c r="BMK48" s="25"/>
      <c r="BML48" s="25"/>
      <c r="BMM48" s="25"/>
      <c r="BMN48" s="25"/>
      <c r="BMO48" s="25"/>
      <c r="BMP48" s="25"/>
      <c r="BMQ48" s="25"/>
      <c r="BMR48" s="25"/>
      <c r="BMS48" s="25"/>
      <c r="BMT48" s="25"/>
      <c r="BMU48" s="25"/>
      <c r="BMV48" s="25"/>
      <c r="BMW48" s="25"/>
      <c r="BMX48" s="25"/>
      <c r="BMY48" s="25"/>
      <c r="BMZ48" s="25"/>
      <c r="BNA48" s="25"/>
      <c r="BNB48" s="25"/>
      <c r="BNC48" s="25"/>
      <c r="BND48" s="25"/>
      <c r="BNE48" s="25"/>
      <c r="BNF48" s="25"/>
      <c r="BNG48" s="25"/>
      <c r="BNH48" s="25"/>
      <c r="BNI48" s="25"/>
      <c r="BNJ48" s="25"/>
      <c r="BNK48" s="25"/>
      <c r="BNL48" s="25"/>
      <c r="BNM48" s="25"/>
      <c r="BNN48" s="25"/>
      <c r="BNO48" s="25"/>
      <c r="BNP48" s="25"/>
      <c r="BNQ48" s="25"/>
      <c r="BNR48" s="25"/>
      <c r="BNS48" s="25"/>
      <c r="BNT48" s="25"/>
      <c r="BNU48" s="25"/>
      <c r="BNV48" s="25"/>
      <c r="BNW48" s="25"/>
      <c r="BNX48" s="25"/>
      <c r="BNY48" s="25"/>
      <c r="BNZ48" s="25"/>
      <c r="BOA48" s="25"/>
      <c r="BOB48" s="25"/>
      <c r="BOC48" s="25"/>
      <c r="BOD48" s="25"/>
      <c r="BOE48" s="25"/>
      <c r="BOF48" s="25"/>
      <c r="BOG48" s="25"/>
      <c r="BOH48" s="25"/>
      <c r="BOI48" s="25"/>
      <c r="BOJ48" s="25"/>
      <c r="BOK48" s="25"/>
      <c r="BOL48" s="25"/>
      <c r="BOM48" s="25"/>
      <c r="BON48" s="25"/>
      <c r="BOO48" s="25"/>
      <c r="BOP48" s="25"/>
      <c r="BOQ48" s="25"/>
      <c r="BOR48" s="25"/>
      <c r="BOS48" s="25"/>
      <c r="BOT48" s="25"/>
      <c r="BOU48" s="25"/>
      <c r="BOV48" s="25"/>
      <c r="BOW48" s="25"/>
      <c r="BOX48" s="25"/>
      <c r="BOY48" s="25"/>
      <c r="BOZ48" s="25"/>
      <c r="BPA48" s="25"/>
      <c r="BPB48" s="25"/>
      <c r="BPC48" s="25"/>
      <c r="BPD48" s="25"/>
      <c r="BPE48" s="25"/>
      <c r="BPF48" s="25"/>
      <c r="BPG48" s="25"/>
      <c r="BPH48" s="25"/>
      <c r="BPI48" s="25"/>
      <c r="BPJ48" s="25"/>
      <c r="BPK48" s="25"/>
      <c r="BPL48" s="25"/>
      <c r="BPM48" s="25"/>
      <c r="BPN48" s="25"/>
      <c r="BPO48" s="25"/>
      <c r="BPP48" s="25"/>
      <c r="BPQ48" s="25"/>
      <c r="BPR48" s="25"/>
      <c r="BPS48" s="25"/>
      <c r="BPT48" s="25"/>
      <c r="BPU48" s="25"/>
      <c r="BPV48" s="25"/>
      <c r="BPW48" s="25"/>
      <c r="BPX48" s="25"/>
      <c r="BPY48" s="25"/>
      <c r="BPZ48" s="25"/>
      <c r="BQA48" s="25"/>
      <c r="BQB48" s="25"/>
      <c r="BQC48" s="25"/>
      <c r="BQD48" s="25"/>
      <c r="BQE48" s="25"/>
      <c r="BQF48" s="25"/>
      <c r="BQG48" s="25"/>
      <c r="BQH48" s="25"/>
      <c r="BQI48" s="25"/>
      <c r="BQJ48" s="25"/>
      <c r="BQK48" s="25"/>
      <c r="BQL48" s="25"/>
      <c r="BQM48" s="25"/>
      <c r="BQN48" s="25"/>
      <c r="BQO48" s="25"/>
      <c r="BQP48" s="25"/>
      <c r="BQQ48" s="25"/>
      <c r="BQR48" s="25"/>
      <c r="BQS48" s="25"/>
      <c r="BQT48" s="25"/>
      <c r="BQU48" s="25"/>
      <c r="BQV48" s="25"/>
      <c r="BQW48" s="25"/>
      <c r="BQX48" s="25"/>
      <c r="BQY48" s="25"/>
      <c r="BQZ48" s="25"/>
      <c r="BRA48" s="25"/>
      <c r="BRB48" s="25"/>
      <c r="BRC48" s="25"/>
      <c r="BRD48" s="25"/>
      <c r="BRE48" s="25"/>
      <c r="BRF48" s="25"/>
      <c r="BRG48" s="25"/>
      <c r="BRH48" s="25"/>
      <c r="BRI48" s="25"/>
      <c r="BRJ48" s="25"/>
      <c r="BRK48" s="25"/>
      <c r="BRL48" s="25"/>
      <c r="BRM48" s="25"/>
      <c r="BRN48" s="25"/>
      <c r="BRO48" s="25"/>
      <c r="BRP48" s="25"/>
      <c r="BRQ48" s="25"/>
      <c r="BRR48" s="25"/>
      <c r="BRS48" s="25"/>
      <c r="BRT48" s="25"/>
      <c r="BRU48" s="25"/>
      <c r="BRV48" s="25"/>
      <c r="BRW48" s="25"/>
      <c r="BRX48" s="25"/>
      <c r="BRY48" s="25"/>
      <c r="BRZ48" s="25"/>
      <c r="BSA48" s="25"/>
      <c r="BSB48" s="25"/>
      <c r="BSC48" s="25"/>
      <c r="BSD48" s="25"/>
      <c r="BSE48" s="25"/>
      <c r="BSF48" s="25"/>
      <c r="BSG48" s="25"/>
      <c r="BSH48" s="25"/>
      <c r="BSI48" s="25"/>
      <c r="BSJ48" s="25"/>
      <c r="BSK48" s="25"/>
      <c r="BSL48" s="25"/>
      <c r="BSM48" s="25"/>
      <c r="BSN48" s="25"/>
      <c r="BSO48" s="25"/>
      <c r="BSP48" s="25"/>
      <c r="BSQ48" s="25"/>
      <c r="BSR48" s="25"/>
      <c r="BSS48" s="25"/>
      <c r="BST48" s="25"/>
      <c r="BSU48" s="25"/>
      <c r="BSV48" s="25"/>
      <c r="BSW48" s="25"/>
      <c r="BSX48" s="25"/>
      <c r="BSY48" s="25"/>
      <c r="BSZ48" s="25"/>
      <c r="BTA48" s="25"/>
      <c r="BTB48" s="25"/>
      <c r="BTC48" s="25"/>
      <c r="BTD48" s="25"/>
      <c r="BTE48" s="25"/>
      <c r="BTF48" s="25"/>
      <c r="BTG48" s="25"/>
      <c r="BTH48" s="25"/>
      <c r="BTI48" s="25"/>
      <c r="BTJ48" s="25"/>
      <c r="BTK48" s="25"/>
    </row>
    <row r="49" spans="1:1883" s="162" customFormat="1" ht="37.5" customHeight="1" thickTop="1" thickBot="1" x14ac:dyDescent="0.3">
      <c r="A49" s="350"/>
      <c r="B49" s="345" t="s">
        <v>168</v>
      </c>
      <c r="C49" s="221">
        <f>SUM(C45:C48)</f>
        <v>55000</v>
      </c>
      <c r="D49" s="449"/>
      <c r="E49" s="221">
        <f t="shared" ref="E49:P49" si="24">SUM(E45:E48)</f>
        <v>0</v>
      </c>
      <c r="F49" s="221">
        <f t="shared" si="24"/>
        <v>55000</v>
      </c>
      <c r="G49" s="221">
        <f>SUM(G46:G48)</f>
        <v>0</v>
      </c>
      <c r="H49" s="221">
        <f t="shared" si="24"/>
        <v>0</v>
      </c>
      <c r="I49" s="221">
        <f t="shared" si="24"/>
        <v>0</v>
      </c>
      <c r="J49" s="221">
        <f t="shared" si="24"/>
        <v>0</v>
      </c>
      <c r="K49" s="221">
        <f t="shared" si="24"/>
        <v>0</v>
      </c>
      <c r="L49" s="221">
        <f t="shared" si="24"/>
        <v>0</v>
      </c>
      <c r="M49" s="221">
        <f t="shared" si="24"/>
        <v>0</v>
      </c>
      <c r="N49" s="221">
        <f t="shared" si="24"/>
        <v>0</v>
      </c>
      <c r="O49" s="221">
        <f t="shared" si="24"/>
        <v>0</v>
      </c>
      <c r="P49" s="221">
        <f t="shared" si="24"/>
        <v>0</v>
      </c>
      <c r="Q49" s="221">
        <f t="shared" ref="Q49:AB49" si="25">SUM(Q45:Q48)</f>
        <v>0</v>
      </c>
      <c r="R49" s="221">
        <f t="shared" si="25"/>
        <v>0</v>
      </c>
      <c r="S49" s="221">
        <f t="shared" si="25"/>
        <v>0</v>
      </c>
      <c r="T49" s="221">
        <f t="shared" si="25"/>
        <v>0</v>
      </c>
      <c r="U49" s="221">
        <f t="shared" si="25"/>
        <v>0</v>
      </c>
      <c r="V49" s="221">
        <f t="shared" si="25"/>
        <v>0</v>
      </c>
      <c r="W49" s="221">
        <f t="shared" si="25"/>
        <v>0</v>
      </c>
      <c r="X49" s="221">
        <f t="shared" si="25"/>
        <v>0</v>
      </c>
      <c r="Y49" s="221">
        <f t="shared" si="25"/>
        <v>0</v>
      </c>
      <c r="Z49" s="221">
        <f t="shared" si="25"/>
        <v>0</v>
      </c>
      <c r="AA49" s="221">
        <f t="shared" si="25"/>
        <v>0</v>
      </c>
      <c r="AB49" s="221">
        <f t="shared" si="25"/>
        <v>0</v>
      </c>
      <c r="AC49" s="398"/>
      <c r="AD49" s="44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</row>
    <row r="50" spans="1:1883" s="184" customFormat="1" ht="30.75" customHeight="1" thickTop="1" thickBot="1" x14ac:dyDescent="0.3">
      <c r="A50" s="265"/>
      <c r="B50" s="346" t="s">
        <v>148</v>
      </c>
      <c r="C50" s="352">
        <f>C44+C49</f>
        <v>102388.04561922503</v>
      </c>
      <c r="D50" s="450"/>
      <c r="E50" s="352">
        <f>E44-E49</f>
        <v>20300</v>
      </c>
      <c r="F50" s="352">
        <f t="shared" ref="F50:P50" si="26">F44-F49</f>
        <v>-53048.5</v>
      </c>
      <c r="G50" s="352">
        <f t="shared" si="26"/>
        <v>2331.2574999999997</v>
      </c>
      <c r="H50" s="352">
        <f t="shared" si="26"/>
        <v>2389.8003975000001</v>
      </c>
      <c r="I50" s="352">
        <f t="shared" si="26"/>
        <v>2451.4165483825</v>
      </c>
      <c r="J50" s="352">
        <f t="shared" si="26"/>
        <v>2481.1267894228649</v>
      </c>
      <c r="K50" s="352">
        <f t="shared" si="26"/>
        <v>2508.7771682552516</v>
      </c>
      <c r="L50" s="352">
        <f t="shared" si="26"/>
        <v>2536.8630715070631</v>
      </c>
      <c r="M50" s="352">
        <f t="shared" si="26"/>
        <v>2565.3924736146391</v>
      </c>
      <c r="N50" s="352">
        <f t="shared" si="26"/>
        <v>2594.3735019243786</v>
      </c>
      <c r="O50" s="352">
        <f t="shared" si="26"/>
        <v>2623.8144396615294</v>
      </c>
      <c r="P50" s="352">
        <f t="shared" si="26"/>
        <v>2653.7237289568025</v>
      </c>
      <c r="Q50" s="352">
        <f t="shared" ref="Q50:AB50" si="27">Q44-Q49</f>
        <v>-17615.890026068057</v>
      </c>
      <c r="R50" s="352">
        <f t="shared" si="27"/>
        <v>799.83536101051868</v>
      </c>
      <c r="S50" s="352">
        <f t="shared" si="27"/>
        <v>-326.23783944977629</v>
      </c>
      <c r="T50" s="352">
        <f t="shared" si="27"/>
        <v>-301.84446731904688</v>
      </c>
      <c r="U50" s="352">
        <f t="shared" si="27"/>
        <v>-276.97542443176826</v>
      </c>
      <c r="V50" s="352">
        <f t="shared" si="27"/>
        <v>-251.62143520818776</v>
      </c>
      <c r="W50" s="352">
        <f t="shared" si="27"/>
        <v>-225.7730431947474</v>
      </c>
      <c r="X50" s="352">
        <f t="shared" si="27"/>
        <v>-199.42060753704499</v>
      </c>
      <c r="Y50" s="352">
        <f t="shared" si="27"/>
        <v>-172.55429938401736</v>
      </c>
      <c r="Z50" s="352">
        <f t="shared" si="27"/>
        <v>-145.16409822200569</v>
      </c>
      <c r="AA50" s="352">
        <f t="shared" si="27"/>
        <v>-117.23978813733481</v>
      </c>
      <c r="AB50" s="352">
        <f t="shared" si="27"/>
        <v>-88.770954006012829</v>
      </c>
      <c r="AC50" s="399"/>
      <c r="AD50" s="450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</row>
    <row r="51" spans="1:1883" s="184" customFormat="1" ht="18" customHeight="1" thickTop="1" x14ac:dyDescent="0.25">
      <c r="A51" s="265"/>
      <c r="B51" s="186" t="s">
        <v>149</v>
      </c>
      <c r="C51" s="213">
        <f t="shared" ref="C51:C57" si="28">SUM(E51:P51)</f>
        <v>4400</v>
      </c>
      <c r="D51" s="434"/>
      <c r="E51" s="213"/>
      <c r="F51" s="213"/>
      <c r="G51" s="213">
        <f>F60</f>
        <v>2800</v>
      </c>
      <c r="H51" s="213">
        <f>G60</f>
        <v>1500</v>
      </c>
      <c r="I51" s="213">
        <f>H60</f>
        <v>100</v>
      </c>
      <c r="J51" s="213"/>
      <c r="K51" s="213"/>
      <c r="L51" s="213"/>
      <c r="M51" s="213"/>
      <c r="N51" s="213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395"/>
      <c r="AD51" s="434"/>
    </row>
    <row r="52" spans="1:1883" s="184" customFormat="1" ht="18" customHeight="1" x14ac:dyDescent="0.25">
      <c r="A52" s="265"/>
      <c r="B52" s="186" t="s">
        <v>150</v>
      </c>
      <c r="C52" s="213">
        <f t="shared" si="28"/>
        <v>0</v>
      </c>
      <c r="D52" s="434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395"/>
      <c r="AD52" s="434"/>
    </row>
    <row r="53" spans="1:1883" s="184" customFormat="1" ht="18" customHeight="1" x14ac:dyDescent="0.25">
      <c r="B53" s="186" t="s">
        <v>151</v>
      </c>
      <c r="C53" s="213">
        <f t="shared" si="28"/>
        <v>0</v>
      </c>
      <c r="D53" s="434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395"/>
      <c r="AD53" s="434"/>
    </row>
    <row r="54" spans="1:1883" s="182" customFormat="1" ht="18" customHeight="1" x14ac:dyDescent="0.25">
      <c r="A54" s="474" t="s">
        <v>130</v>
      </c>
      <c r="B54" s="475" t="s">
        <v>152</v>
      </c>
      <c r="C54" s="476">
        <f t="shared" si="28"/>
        <v>15771.800000000001</v>
      </c>
      <c r="D54" s="478"/>
      <c r="E54" s="476">
        <f>E78</f>
        <v>0</v>
      </c>
      <c r="F54" s="476">
        <f t="shared" ref="F54:P54" si="29">F78</f>
        <v>0</v>
      </c>
      <c r="G54" s="476">
        <f t="shared" si="29"/>
        <v>1577.18</v>
      </c>
      <c r="H54" s="476">
        <f t="shared" si="29"/>
        <v>1577.18</v>
      </c>
      <c r="I54" s="476">
        <f t="shared" si="29"/>
        <v>1577.18</v>
      </c>
      <c r="J54" s="476">
        <f t="shared" si="29"/>
        <v>1577.18</v>
      </c>
      <c r="K54" s="476">
        <f t="shared" si="29"/>
        <v>1577.18</v>
      </c>
      <c r="L54" s="476">
        <f t="shared" si="29"/>
        <v>1577.18</v>
      </c>
      <c r="M54" s="476">
        <f t="shared" si="29"/>
        <v>1577.18</v>
      </c>
      <c r="N54" s="476">
        <f t="shared" si="29"/>
        <v>1577.18</v>
      </c>
      <c r="O54" s="476">
        <f t="shared" si="29"/>
        <v>1577.18</v>
      </c>
      <c r="P54" s="476">
        <f t="shared" si="29"/>
        <v>1577.18</v>
      </c>
      <c r="Q54" s="476">
        <f t="shared" ref="Q54:AB54" si="30">Q78</f>
        <v>1577.18</v>
      </c>
      <c r="R54" s="476">
        <f t="shared" si="30"/>
        <v>1577.18</v>
      </c>
      <c r="S54" s="476">
        <f t="shared" si="30"/>
        <v>1577.18</v>
      </c>
      <c r="T54" s="476">
        <f t="shared" si="30"/>
        <v>1577.18</v>
      </c>
      <c r="U54" s="476">
        <f t="shared" si="30"/>
        <v>1577.18</v>
      </c>
      <c r="V54" s="476">
        <f t="shared" si="30"/>
        <v>1577.18</v>
      </c>
      <c r="W54" s="476">
        <f t="shared" si="30"/>
        <v>1577.18</v>
      </c>
      <c r="X54" s="476">
        <f t="shared" si="30"/>
        <v>1577.18</v>
      </c>
      <c r="Y54" s="476">
        <f t="shared" si="30"/>
        <v>1577.18</v>
      </c>
      <c r="Z54" s="476">
        <f t="shared" si="30"/>
        <v>1577.18</v>
      </c>
      <c r="AA54" s="476">
        <f t="shared" si="30"/>
        <v>1577.18</v>
      </c>
      <c r="AB54" s="476">
        <f t="shared" si="30"/>
        <v>1577.18</v>
      </c>
      <c r="AC54" s="477"/>
      <c r="AD54" s="478"/>
    </row>
    <row r="55" spans="1:1883" s="176" customFormat="1" ht="18" customHeight="1" x14ac:dyDescent="0.25">
      <c r="A55" s="479" t="s">
        <v>130</v>
      </c>
      <c r="B55" s="480" t="s">
        <v>153</v>
      </c>
      <c r="C55" s="481">
        <f t="shared" si="28"/>
        <v>-4932.5071837366959</v>
      </c>
      <c r="D55" s="483"/>
      <c r="E55" s="481">
        <f>-E79</f>
        <v>0</v>
      </c>
      <c r="F55" s="481">
        <f>-F79</f>
        <v>0</v>
      </c>
      <c r="G55" s="481">
        <f>-G79</f>
        <v>-585</v>
      </c>
      <c r="H55" s="481">
        <f t="shared" ref="H55:P55" si="31">-H79</f>
        <v>-565.65248999999994</v>
      </c>
      <c r="I55" s="481">
        <f t="shared" si="31"/>
        <v>-545.92770355499999</v>
      </c>
      <c r="J55" s="481">
        <f t="shared" si="31"/>
        <v>-525.81828377432248</v>
      </c>
      <c r="K55" s="481">
        <f t="shared" si="31"/>
        <v>-505.31673030792177</v>
      </c>
      <c r="L55" s="481">
        <f t="shared" si="31"/>
        <v>-484.41539654892625</v>
      </c>
      <c r="M55" s="481">
        <f t="shared" si="31"/>
        <v>-463.10648678163034</v>
      </c>
      <c r="N55" s="481">
        <f t="shared" si="31"/>
        <v>-441.38205327387215</v>
      </c>
      <c r="O55" s="481">
        <f t="shared" si="31"/>
        <v>-419.23399331271258</v>
      </c>
      <c r="P55" s="481">
        <f t="shared" si="31"/>
        <v>-396.65404618231048</v>
      </c>
      <c r="Q55" s="481">
        <f t="shared" ref="Q55:AB55" si="32">-Q79</f>
        <v>-373.63379008286552</v>
      </c>
      <c r="R55" s="481">
        <f t="shared" si="32"/>
        <v>-350.16463898948138</v>
      </c>
      <c r="S55" s="481">
        <f t="shared" si="32"/>
        <v>-326.23783944977629</v>
      </c>
      <c r="T55" s="481">
        <f t="shared" si="32"/>
        <v>-301.84446731904688</v>
      </c>
      <c r="U55" s="481">
        <f t="shared" si="32"/>
        <v>-276.97542443176826</v>
      </c>
      <c r="V55" s="481">
        <f t="shared" si="32"/>
        <v>-251.62143520818776</v>
      </c>
      <c r="W55" s="481">
        <f t="shared" si="32"/>
        <v>-225.7730431947474</v>
      </c>
      <c r="X55" s="481">
        <f t="shared" si="32"/>
        <v>-199.42060753704499</v>
      </c>
      <c r="Y55" s="481">
        <f t="shared" si="32"/>
        <v>-172.55429938401736</v>
      </c>
      <c r="Z55" s="481">
        <f t="shared" si="32"/>
        <v>-145.16409822200569</v>
      </c>
      <c r="AA55" s="481">
        <f t="shared" si="32"/>
        <v>-117.23978813733481</v>
      </c>
      <c r="AB55" s="481">
        <f t="shared" si="32"/>
        <v>-88.770954006012829</v>
      </c>
      <c r="AC55" s="482"/>
      <c r="AD55" s="483"/>
    </row>
    <row r="56" spans="1:1883" s="187" customFormat="1" x14ac:dyDescent="0.25">
      <c r="A56" s="272"/>
      <c r="B56" s="186" t="s">
        <v>154</v>
      </c>
      <c r="C56" s="213">
        <f t="shared" si="28"/>
        <v>0</v>
      </c>
      <c r="D56" s="434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395"/>
      <c r="AD56" s="434"/>
    </row>
    <row r="57" spans="1:1883" s="164" customFormat="1" ht="18.75" customHeight="1" thickBot="1" x14ac:dyDescent="0.3">
      <c r="A57" s="350"/>
      <c r="B57" s="188" t="s">
        <v>155</v>
      </c>
      <c r="C57" s="213">
        <f t="shared" si="28"/>
        <v>0</v>
      </c>
      <c r="D57" s="448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397"/>
      <c r="AD57" s="448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351"/>
      <c r="FH57" s="351"/>
      <c r="FI57" s="351"/>
      <c r="FJ57" s="351"/>
      <c r="FK57" s="351"/>
      <c r="FL57" s="351"/>
      <c r="FM57" s="351"/>
      <c r="FN57" s="351"/>
      <c r="FO57" s="351"/>
      <c r="FP57" s="351"/>
      <c r="FQ57" s="351"/>
      <c r="FR57" s="351"/>
      <c r="FS57" s="351"/>
      <c r="FT57" s="351"/>
      <c r="FU57" s="351"/>
      <c r="FV57" s="351"/>
      <c r="FW57" s="351"/>
      <c r="FX57" s="351"/>
      <c r="FY57" s="351"/>
      <c r="FZ57" s="351"/>
      <c r="GA57" s="351"/>
      <c r="GB57" s="351"/>
      <c r="GC57" s="351"/>
      <c r="GD57" s="351"/>
      <c r="GE57" s="351"/>
      <c r="GF57" s="351"/>
      <c r="GG57" s="351"/>
      <c r="GH57" s="351"/>
      <c r="GI57" s="351"/>
      <c r="GJ57" s="351"/>
      <c r="GK57" s="351"/>
      <c r="GL57" s="351"/>
      <c r="GM57" s="351"/>
      <c r="GN57" s="351"/>
      <c r="GO57" s="351"/>
      <c r="GP57" s="351"/>
      <c r="GQ57" s="351"/>
      <c r="GR57" s="351"/>
      <c r="GS57" s="351"/>
      <c r="GT57" s="351"/>
      <c r="GU57" s="351"/>
      <c r="GV57" s="351"/>
      <c r="GW57" s="351"/>
      <c r="GX57" s="351"/>
      <c r="GY57" s="351"/>
      <c r="GZ57" s="351"/>
      <c r="HA57" s="351"/>
      <c r="HB57" s="351"/>
      <c r="HC57" s="351"/>
      <c r="HD57" s="351"/>
      <c r="HE57" s="351"/>
      <c r="HF57" s="351"/>
      <c r="HG57" s="351"/>
      <c r="HH57" s="351"/>
      <c r="HI57" s="351"/>
      <c r="HJ57" s="351"/>
      <c r="HK57" s="351"/>
      <c r="HL57" s="351"/>
      <c r="HM57" s="351"/>
      <c r="HN57" s="351"/>
      <c r="HO57" s="351"/>
      <c r="HP57" s="351"/>
      <c r="HQ57" s="351"/>
      <c r="HR57" s="351"/>
      <c r="HS57" s="351"/>
      <c r="HT57" s="351"/>
      <c r="HU57" s="351"/>
      <c r="HV57" s="351"/>
      <c r="HW57" s="351"/>
      <c r="HX57" s="351"/>
      <c r="HY57" s="351"/>
      <c r="HZ57" s="351"/>
      <c r="IA57" s="351"/>
      <c r="IB57" s="351"/>
      <c r="IC57" s="351"/>
      <c r="ID57" s="351"/>
      <c r="IE57" s="351"/>
      <c r="IF57" s="351"/>
      <c r="IG57" s="351"/>
      <c r="IH57" s="351"/>
      <c r="II57" s="351"/>
      <c r="IJ57" s="351"/>
      <c r="IK57" s="351"/>
      <c r="IL57" s="351"/>
      <c r="IM57" s="351"/>
      <c r="IN57" s="351"/>
      <c r="IO57" s="351"/>
      <c r="IP57" s="351"/>
      <c r="IQ57" s="351"/>
      <c r="IR57" s="351"/>
      <c r="IS57" s="351"/>
      <c r="IT57" s="351"/>
      <c r="IU57" s="351"/>
      <c r="IV57" s="351"/>
      <c r="IW57" s="351"/>
      <c r="IX57" s="351"/>
      <c r="IY57" s="351"/>
      <c r="IZ57" s="351"/>
      <c r="JA57" s="351"/>
      <c r="JB57" s="351"/>
      <c r="JC57" s="351"/>
      <c r="JD57" s="351"/>
      <c r="JE57" s="351"/>
      <c r="JF57" s="351"/>
      <c r="JG57" s="351"/>
      <c r="JH57" s="351"/>
      <c r="JI57" s="351"/>
      <c r="JJ57" s="351"/>
      <c r="JK57" s="351"/>
      <c r="JL57" s="351"/>
      <c r="JM57" s="351"/>
      <c r="JN57" s="351"/>
      <c r="JO57" s="351"/>
      <c r="JP57" s="351"/>
      <c r="JQ57" s="351"/>
      <c r="JR57" s="351"/>
      <c r="JS57" s="351"/>
      <c r="JT57" s="351"/>
      <c r="JU57" s="351"/>
      <c r="JV57" s="351"/>
      <c r="JW57" s="351"/>
      <c r="JX57" s="351"/>
      <c r="JY57" s="351"/>
      <c r="JZ57" s="351"/>
      <c r="KA57" s="351"/>
      <c r="KB57" s="351"/>
      <c r="KC57" s="351"/>
      <c r="KD57" s="351"/>
      <c r="KE57" s="351"/>
      <c r="KF57" s="351"/>
      <c r="KG57" s="351"/>
      <c r="KH57" s="351"/>
      <c r="KI57" s="351"/>
      <c r="KJ57" s="351"/>
      <c r="KK57" s="351"/>
      <c r="KL57" s="351"/>
      <c r="KM57" s="351"/>
      <c r="KN57" s="351"/>
      <c r="KO57" s="351"/>
      <c r="KP57" s="351"/>
      <c r="KQ57" s="351"/>
      <c r="KR57" s="351"/>
      <c r="KS57" s="351"/>
      <c r="KT57" s="351"/>
      <c r="KU57" s="351"/>
      <c r="KV57" s="351"/>
      <c r="KW57" s="351"/>
      <c r="KX57" s="351"/>
      <c r="KY57" s="351"/>
      <c r="KZ57" s="351"/>
      <c r="LA57" s="351"/>
      <c r="LB57" s="351"/>
      <c r="LC57" s="351"/>
      <c r="LD57" s="351"/>
      <c r="LE57" s="351"/>
      <c r="LF57" s="351"/>
      <c r="LG57" s="351"/>
      <c r="LH57" s="351"/>
      <c r="LI57" s="351"/>
      <c r="LJ57" s="351"/>
      <c r="LK57" s="351"/>
      <c r="LL57" s="351"/>
      <c r="LM57" s="351"/>
      <c r="LN57" s="351"/>
      <c r="LO57" s="351"/>
      <c r="LP57" s="351"/>
      <c r="LQ57" s="351"/>
      <c r="LR57" s="351"/>
      <c r="LS57" s="351"/>
      <c r="LT57" s="351"/>
      <c r="LU57" s="351"/>
      <c r="LV57" s="351"/>
      <c r="LW57" s="351"/>
      <c r="LX57" s="351"/>
      <c r="LY57" s="351"/>
      <c r="LZ57" s="351"/>
      <c r="MA57" s="351"/>
      <c r="MB57" s="351"/>
      <c r="MC57" s="351"/>
      <c r="MD57" s="351"/>
      <c r="ME57" s="351"/>
      <c r="MF57" s="351"/>
      <c r="MG57" s="351"/>
      <c r="MH57" s="351"/>
      <c r="MI57" s="351"/>
      <c r="MJ57" s="351"/>
      <c r="MK57" s="351"/>
      <c r="ML57" s="351"/>
      <c r="MM57" s="351"/>
      <c r="MN57" s="351"/>
      <c r="MO57" s="351"/>
      <c r="MP57" s="351"/>
      <c r="MQ57" s="351"/>
      <c r="MR57" s="351"/>
      <c r="MS57" s="351"/>
      <c r="MT57" s="351"/>
      <c r="MU57" s="351"/>
      <c r="MV57" s="351"/>
      <c r="MW57" s="351"/>
      <c r="MX57" s="351"/>
      <c r="MY57" s="351"/>
      <c r="MZ57" s="351"/>
      <c r="NA57" s="351"/>
      <c r="NB57" s="351"/>
      <c r="NC57" s="351"/>
      <c r="ND57" s="351"/>
      <c r="NE57" s="351"/>
      <c r="NF57" s="351"/>
      <c r="NG57" s="351"/>
      <c r="NH57" s="351"/>
      <c r="NI57" s="351"/>
      <c r="NJ57" s="351"/>
      <c r="NK57" s="351"/>
      <c r="NL57" s="351"/>
      <c r="NM57" s="351"/>
      <c r="NN57" s="351"/>
      <c r="NO57" s="351"/>
      <c r="NP57" s="351"/>
      <c r="NQ57" s="351"/>
      <c r="NR57" s="351"/>
      <c r="NS57" s="351"/>
      <c r="NT57" s="351"/>
      <c r="NU57" s="351"/>
      <c r="NV57" s="351"/>
      <c r="NW57" s="351"/>
      <c r="NX57" s="351"/>
      <c r="NY57" s="351"/>
      <c r="NZ57" s="351"/>
      <c r="OA57" s="351"/>
      <c r="OB57" s="351"/>
      <c r="OC57" s="351"/>
      <c r="OD57" s="351"/>
      <c r="OE57" s="351"/>
      <c r="OF57" s="351"/>
      <c r="OG57" s="351"/>
      <c r="OH57" s="351"/>
      <c r="OI57" s="351"/>
      <c r="OJ57" s="351"/>
      <c r="OK57" s="351"/>
      <c r="OL57" s="351"/>
      <c r="OM57" s="351"/>
      <c r="ON57" s="351"/>
      <c r="OO57" s="351"/>
      <c r="OP57" s="351"/>
      <c r="OQ57" s="351"/>
      <c r="OR57" s="351"/>
      <c r="OS57" s="351"/>
      <c r="OT57" s="351"/>
      <c r="OU57" s="351"/>
      <c r="OV57" s="351"/>
      <c r="OW57" s="351"/>
      <c r="OX57" s="351"/>
      <c r="OY57" s="351"/>
      <c r="OZ57" s="351"/>
      <c r="PA57" s="351"/>
      <c r="PB57" s="351"/>
      <c r="PC57" s="351"/>
      <c r="PD57" s="351"/>
      <c r="PE57" s="351"/>
      <c r="PF57" s="351"/>
      <c r="PG57" s="351"/>
      <c r="PH57" s="351"/>
      <c r="PI57" s="351"/>
      <c r="PJ57" s="351"/>
      <c r="PK57" s="351"/>
      <c r="PL57" s="351"/>
      <c r="PM57" s="351"/>
      <c r="PN57" s="351"/>
      <c r="PO57" s="351"/>
      <c r="PP57" s="351"/>
      <c r="PQ57" s="351"/>
      <c r="PR57" s="351"/>
      <c r="PS57" s="351"/>
      <c r="PT57" s="351"/>
      <c r="PU57" s="351"/>
      <c r="PV57" s="351"/>
      <c r="PW57" s="351"/>
      <c r="PX57" s="351"/>
      <c r="PY57" s="351"/>
      <c r="PZ57" s="351"/>
      <c r="QA57" s="351"/>
      <c r="QB57" s="351"/>
      <c r="QC57" s="351"/>
      <c r="QD57" s="351"/>
      <c r="QE57" s="351"/>
      <c r="QF57" s="351"/>
      <c r="QG57" s="351"/>
      <c r="QH57" s="351"/>
      <c r="QI57" s="351"/>
      <c r="QJ57" s="351"/>
      <c r="QK57" s="351"/>
      <c r="QL57" s="351"/>
      <c r="QM57" s="351"/>
      <c r="QN57" s="351"/>
      <c r="QO57" s="351"/>
      <c r="QP57" s="351"/>
      <c r="QQ57" s="351"/>
      <c r="QR57" s="351"/>
      <c r="QS57" s="351"/>
      <c r="QT57" s="351"/>
      <c r="QU57" s="351"/>
      <c r="QV57" s="351"/>
      <c r="QW57" s="351"/>
      <c r="QX57" s="351"/>
      <c r="QY57" s="351"/>
      <c r="QZ57" s="351"/>
      <c r="RA57" s="351"/>
      <c r="RB57" s="351"/>
      <c r="RC57" s="351"/>
      <c r="RD57" s="351"/>
      <c r="RE57" s="351"/>
      <c r="RF57" s="351"/>
      <c r="RG57" s="351"/>
      <c r="RH57" s="351"/>
      <c r="RI57" s="351"/>
      <c r="RJ57" s="351"/>
      <c r="RK57" s="351"/>
      <c r="RL57" s="351"/>
      <c r="RM57" s="351"/>
      <c r="RN57" s="351"/>
      <c r="RO57" s="351"/>
      <c r="RP57" s="351"/>
      <c r="RQ57" s="351"/>
      <c r="RR57" s="351"/>
      <c r="RS57" s="351"/>
      <c r="RT57" s="351"/>
      <c r="RU57" s="351"/>
      <c r="RV57" s="351"/>
      <c r="RW57" s="351"/>
      <c r="RX57" s="351"/>
      <c r="RY57" s="351"/>
      <c r="RZ57" s="351"/>
      <c r="SA57" s="351"/>
      <c r="SB57" s="351"/>
      <c r="SC57" s="351"/>
      <c r="SD57" s="351"/>
      <c r="SE57" s="351"/>
      <c r="SF57" s="351"/>
      <c r="SG57" s="351"/>
      <c r="SH57" s="351"/>
      <c r="SI57" s="351"/>
      <c r="SJ57" s="351"/>
      <c r="SK57" s="351"/>
      <c r="SL57" s="351"/>
      <c r="SM57" s="351"/>
      <c r="SN57" s="351"/>
      <c r="SO57" s="351"/>
      <c r="SP57" s="351"/>
      <c r="SQ57" s="351"/>
      <c r="SR57" s="351"/>
      <c r="SS57" s="351"/>
      <c r="ST57" s="351"/>
      <c r="SU57" s="351"/>
      <c r="SV57" s="351"/>
      <c r="SW57" s="351"/>
      <c r="SX57" s="351"/>
      <c r="SY57" s="351"/>
      <c r="SZ57" s="351"/>
      <c r="TA57" s="351"/>
      <c r="TB57" s="351"/>
      <c r="TC57" s="351"/>
      <c r="TD57" s="351"/>
      <c r="TE57" s="351"/>
      <c r="TF57" s="351"/>
      <c r="TG57" s="351"/>
      <c r="TH57" s="351"/>
      <c r="TI57" s="351"/>
      <c r="TJ57" s="351"/>
      <c r="TK57" s="351"/>
      <c r="TL57" s="351"/>
      <c r="TM57" s="351"/>
      <c r="TN57" s="351"/>
      <c r="TO57" s="351"/>
      <c r="TP57" s="351"/>
      <c r="TQ57" s="351"/>
      <c r="TR57" s="351"/>
      <c r="TS57" s="351"/>
      <c r="TT57" s="351"/>
      <c r="TU57" s="351"/>
      <c r="TV57" s="351"/>
      <c r="TW57" s="351"/>
      <c r="TX57" s="351"/>
      <c r="TY57" s="351"/>
      <c r="TZ57" s="351"/>
      <c r="UA57" s="351"/>
      <c r="UB57" s="351"/>
      <c r="UC57" s="351"/>
      <c r="UD57" s="351"/>
      <c r="UE57" s="351"/>
      <c r="UF57" s="351"/>
      <c r="UG57" s="351"/>
      <c r="UH57" s="351"/>
      <c r="UI57" s="351"/>
      <c r="UJ57" s="351"/>
      <c r="UK57" s="351"/>
      <c r="UL57" s="351"/>
      <c r="UM57" s="351"/>
      <c r="UN57" s="351"/>
      <c r="UO57" s="351"/>
      <c r="UP57" s="351"/>
      <c r="UQ57" s="351"/>
      <c r="UR57" s="351"/>
      <c r="US57" s="351"/>
      <c r="UT57" s="351"/>
      <c r="UU57" s="351"/>
      <c r="UV57" s="351"/>
      <c r="UW57" s="351"/>
      <c r="UX57" s="351"/>
      <c r="UY57" s="351"/>
      <c r="UZ57" s="351"/>
      <c r="VA57" s="351"/>
      <c r="VB57" s="351"/>
      <c r="VC57" s="351"/>
      <c r="VD57" s="351"/>
      <c r="VE57" s="351"/>
      <c r="VF57" s="351"/>
      <c r="VG57" s="351"/>
      <c r="VH57" s="351"/>
      <c r="VI57" s="351"/>
      <c r="VJ57" s="351"/>
      <c r="VK57" s="351"/>
      <c r="VL57" s="351"/>
      <c r="VM57" s="351"/>
      <c r="VN57" s="351"/>
      <c r="VO57" s="351"/>
      <c r="VP57" s="351"/>
      <c r="VQ57" s="351"/>
      <c r="VR57" s="351"/>
      <c r="VS57" s="351"/>
      <c r="VT57" s="351"/>
      <c r="VU57" s="351"/>
      <c r="VV57" s="351"/>
      <c r="VW57" s="351"/>
      <c r="VX57" s="351"/>
      <c r="VY57" s="351"/>
      <c r="VZ57" s="351"/>
      <c r="WA57" s="351"/>
      <c r="WB57" s="351"/>
      <c r="WC57" s="351"/>
      <c r="WD57" s="351"/>
      <c r="WE57" s="351"/>
      <c r="WF57" s="351"/>
      <c r="WG57" s="351"/>
      <c r="WH57" s="351"/>
      <c r="WI57" s="351"/>
      <c r="WJ57" s="351"/>
      <c r="WK57" s="351"/>
      <c r="WL57" s="351"/>
      <c r="WM57" s="351"/>
      <c r="WN57" s="351"/>
      <c r="WO57" s="351"/>
      <c r="WP57" s="351"/>
      <c r="WQ57" s="351"/>
      <c r="WR57" s="351"/>
      <c r="WS57" s="351"/>
      <c r="WT57" s="351"/>
      <c r="WU57" s="351"/>
      <c r="WV57" s="351"/>
      <c r="WW57" s="351"/>
      <c r="WX57" s="351"/>
      <c r="WY57" s="351"/>
      <c r="WZ57" s="351"/>
      <c r="XA57" s="351"/>
      <c r="XB57" s="351"/>
      <c r="XC57" s="351"/>
      <c r="XD57" s="351"/>
      <c r="XE57" s="351"/>
      <c r="XF57" s="351"/>
      <c r="XG57" s="351"/>
      <c r="XH57" s="351"/>
      <c r="XI57" s="351"/>
      <c r="XJ57" s="351"/>
      <c r="XK57" s="351"/>
      <c r="XL57" s="351"/>
      <c r="XM57" s="351"/>
      <c r="XN57" s="351"/>
      <c r="XO57" s="351"/>
      <c r="XP57" s="351"/>
      <c r="XQ57" s="351"/>
      <c r="XR57" s="351"/>
      <c r="XS57" s="351"/>
      <c r="XT57" s="351"/>
      <c r="XU57" s="351"/>
      <c r="XV57" s="351"/>
      <c r="XW57" s="351"/>
      <c r="XX57" s="351"/>
      <c r="XY57" s="351"/>
      <c r="XZ57" s="351"/>
      <c r="YA57" s="351"/>
      <c r="YB57" s="351"/>
      <c r="YC57" s="351"/>
      <c r="YD57" s="351"/>
      <c r="YE57" s="351"/>
      <c r="YF57" s="351"/>
      <c r="YG57" s="351"/>
      <c r="YH57" s="351"/>
      <c r="YI57" s="351"/>
      <c r="YJ57" s="351"/>
      <c r="YK57" s="351"/>
      <c r="YL57" s="351"/>
      <c r="YM57" s="351"/>
      <c r="YN57" s="351"/>
      <c r="YO57" s="351"/>
      <c r="YP57" s="351"/>
      <c r="YQ57" s="351"/>
      <c r="YR57" s="351"/>
      <c r="YS57" s="351"/>
      <c r="YT57" s="351"/>
      <c r="YU57" s="351"/>
      <c r="YV57" s="351"/>
      <c r="YW57" s="351"/>
      <c r="YX57" s="351"/>
      <c r="YY57" s="351"/>
      <c r="YZ57" s="351"/>
      <c r="ZA57" s="351"/>
      <c r="ZB57" s="351"/>
      <c r="ZC57" s="351"/>
      <c r="ZD57" s="351"/>
      <c r="ZE57" s="351"/>
      <c r="ZF57" s="351"/>
      <c r="ZG57" s="351"/>
      <c r="ZH57" s="351"/>
      <c r="ZI57" s="351"/>
      <c r="ZJ57" s="351"/>
      <c r="ZK57" s="351"/>
      <c r="ZL57" s="351"/>
      <c r="ZM57" s="351"/>
      <c r="ZN57" s="351"/>
      <c r="ZO57" s="351"/>
      <c r="ZP57" s="351"/>
      <c r="ZQ57" s="351"/>
      <c r="ZR57" s="351"/>
      <c r="ZS57" s="351"/>
      <c r="ZT57" s="351"/>
      <c r="ZU57" s="351"/>
      <c r="ZV57" s="351"/>
      <c r="ZW57" s="351"/>
      <c r="ZX57" s="351"/>
      <c r="ZY57" s="351"/>
      <c r="ZZ57" s="351"/>
      <c r="AAA57" s="351"/>
      <c r="AAB57" s="351"/>
      <c r="AAC57" s="351"/>
      <c r="AAD57" s="351"/>
      <c r="AAE57" s="351"/>
      <c r="AAF57" s="351"/>
      <c r="AAG57" s="351"/>
      <c r="AAH57" s="351"/>
      <c r="AAI57" s="351"/>
      <c r="AAJ57" s="351"/>
      <c r="AAK57" s="351"/>
      <c r="AAL57" s="351"/>
      <c r="AAM57" s="351"/>
      <c r="AAN57" s="351"/>
      <c r="AAO57" s="351"/>
      <c r="AAP57" s="351"/>
      <c r="AAQ57" s="351"/>
      <c r="AAR57" s="351"/>
      <c r="AAS57" s="351"/>
      <c r="AAT57" s="351"/>
      <c r="AAU57" s="351"/>
      <c r="AAV57" s="351"/>
      <c r="AAW57" s="351"/>
      <c r="AAX57" s="351"/>
      <c r="AAY57" s="351"/>
      <c r="AAZ57" s="351"/>
      <c r="ABA57" s="351"/>
      <c r="ABB57" s="351"/>
      <c r="ABC57" s="351"/>
      <c r="ABD57" s="351"/>
      <c r="ABE57" s="351"/>
      <c r="ABF57" s="351"/>
      <c r="ABG57" s="351"/>
      <c r="ABH57" s="351"/>
      <c r="ABI57" s="351"/>
      <c r="ABJ57" s="351"/>
      <c r="ABK57" s="351"/>
      <c r="ABL57" s="351"/>
      <c r="ABM57" s="351"/>
      <c r="ABN57" s="351"/>
      <c r="ABO57" s="351"/>
      <c r="ABP57" s="351"/>
      <c r="ABQ57" s="351"/>
      <c r="ABR57" s="351"/>
      <c r="ABS57" s="351"/>
      <c r="ABT57" s="351"/>
      <c r="ABU57" s="351"/>
      <c r="ABV57" s="351"/>
      <c r="ABW57" s="351"/>
      <c r="ABX57" s="351"/>
      <c r="ABY57" s="351"/>
      <c r="ABZ57" s="351"/>
      <c r="ACA57" s="351"/>
      <c r="ACB57" s="351"/>
      <c r="ACC57" s="351"/>
      <c r="ACD57" s="351"/>
      <c r="ACE57" s="351"/>
      <c r="ACF57" s="351"/>
      <c r="ACG57" s="351"/>
      <c r="ACH57" s="351"/>
      <c r="ACI57" s="351"/>
      <c r="ACJ57" s="351"/>
      <c r="ACK57" s="351"/>
      <c r="ACL57" s="351"/>
      <c r="ACM57" s="351"/>
      <c r="ACN57" s="351"/>
      <c r="ACO57" s="351"/>
      <c r="ACP57" s="351"/>
      <c r="ACQ57" s="351"/>
      <c r="ACR57" s="351"/>
      <c r="ACS57" s="351"/>
      <c r="ACT57" s="351"/>
      <c r="ACU57" s="351"/>
      <c r="ACV57" s="351"/>
      <c r="ACW57" s="351"/>
      <c r="ACX57" s="351"/>
      <c r="ACY57" s="351"/>
      <c r="ACZ57" s="351"/>
      <c r="ADA57" s="351"/>
      <c r="ADB57" s="351"/>
      <c r="ADC57" s="351"/>
      <c r="ADD57" s="351"/>
      <c r="ADE57" s="351"/>
      <c r="ADF57" s="351"/>
      <c r="ADG57" s="351"/>
      <c r="ADH57" s="351"/>
      <c r="ADI57" s="351"/>
      <c r="ADJ57" s="351"/>
      <c r="ADK57" s="351"/>
      <c r="ADL57" s="351"/>
      <c r="ADM57" s="351"/>
      <c r="ADN57" s="351"/>
      <c r="ADO57" s="351"/>
      <c r="ADP57" s="351"/>
      <c r="ADQ57" s="351"/>
      <c r="ADR57" s="351"/>
      <c r="ADS57" s="351"/>
      <c r="ADT57" s="351"/>
      <c r="ADU57" s="351"/>
      <c r="ADV57" s="351"/>
      <c r="ADW57" s="351"/>
      <c r="ADX57" s="351"/>
      <c r="ADY57" s="351"/>
      <c r="ADZ57" s="351"/>
      <c r="AEA57" s="351"/>
      <c r="AEB57" s="351"/>
      <c r="AEC57" s="351"/>
      <c r="AED57" s="351"/>
      <c r="AEE57" s="351"/>
      <c r="AEF57" s="351"/>
      <c r="AEG57" s="351"/>
      <c r="AEH57" s="351"/>
      <c r="AEI57" s="351"/>
      <c r="AEJ57" s="351"/>
      <c r="AEK57" s="351"/>
      <c r="AEL57" s="351"/>
      <c r="AEM57" s="351"/>
      <c r="AEN57" s="351"/>
      <c r="AEO57" s="351"/>
      <c r="AEP57" s="351"/>
      <c r="AEQ57" s="351"/>
      <c r="AER57" s="351"/>
      <c r="AES57" s="351"/>
      <c r="AET57" s="351"/>
      <c r="AEU57" s="351"/>
      <c r="AEV57" s="351"/>
      <c r="AEW57" s="351"/>
      <c r="AEX57" s="351"/>
      <c r="AEY57" s="351"/>
      <c r="AEZ57" s="351"/>
      <c r="AFA57" s="351"/>
      <c r="AFB57" s="351"/>
      <c r="AFC57" s="351"/>
      <c r="AFD57" s="351"/>
      <c r="AFE57" s="351"/>
      <c r="AFF57" s="351"/>
      <c r="AFG57" s="351"/>
      <c r="AFH57" s="351"/>
      <c r="AFI57" s="351"/>
      <c r="AFJ57" s="351"/>
      <c r="AFK57" s="351"/>
      <c r="AFL57" s="351"/>
      <c r="AFM57" s="351"/>
      <c r="AFN57" s="351"/>
      <c r="AFO57" s="351"/>
      <c r="AFP57" s="351"/>
      <c r="AFQ57" s="351"/>
      <c r="AFR57" s="351"/>
      <c r="AFS57" s="351"/>
      <c r="AFT57" s="351"/>
      <c r="AFU57" s="351"/>
      <c r="AFV57" s="351"/>
      <c r="AFW57" s="351"/>
      <c r="AFX57" s="351"/>
      <c r="AFY57" s="351"/>
      <c r="AFZ57" s="351"/>
      <c r="AGA57" s="351"/>
      <c r="AGB57" s="351"/>
      <c r="AGC57" s="351"/>
      <c r="AGD57" s="351"/>
      <c r="AGE57" s="351"/>
      <c r="AGF57" s="351"/>
      <c r="AGG57" s="351"/>
      <c r="AGH57" s="351"/>
      <c r="AGI57" s="351"/>
      <c r="AGJ57" s="351"/>
      <c r="AGK57" s="351"/>
      <c r="AGL57" s="351"/>
      <c r="AGM57" s="351"/>
      <c r="AGN57" s="351"/>
      <c r="AGO57" s="351"/>
      <c r="AGP57" s="351"/>
      <c r="AGQ57" s="351"/>
      <c r="AGR57" s="351"/>
      <c r="AGS57" s="351"/>
      <c r="AGT57" s="351"/>
      <c r="AGU57" s="351"/>
      <c r="AGV57" s="351"/>
      <c r="AGW57" s="351"/>
      <c r="AGX57" s="351"/>
      <c r="AGY57" s="351"/>
      <c r="AGZ57" s="351"/>
      <c r="AHA57" s="351"/>
      <c r="AHB57" s="351"/>
      <c r="AHC57" s="351"/>
      <c r="AHD57" s="351"/>
      <c r="AHE57" s="351"/>
      <c r="AHF57" s="351"/>
      <c r="AHG57" s="351"/>
      <c r="AHH57" s="351"/>
      <c r="AHI57" s="351"/>
      <c r="AHJ57" s="351"/>
      <c r="AHK57" s="351"/>
      <c r="AHL57" s="351"/>
      <c r="AHM57" s="351"/>
      <c r="AHN57" s="351"/>
      <c r="AHO57" s="351"/>
      <c r="AHP57" s="351"/>
      <c r="AHQ57" s="351"/>
      <c r="AHR57" s="351"/>
      <c r="AHS57" s="351"/>
      <c r="AHT57" s="351"/>
      <c r="AHU57" s="351"/>
      <c r="AHV57" s="351"/>
      <c r="AHW57" s="351"/>
      <c r="AHX57" s="351"/>
      <c r="AHY57" s="351"/>
      <c r="AHZ57" s="351"/>
      <c r="AIA57" s="351"/>
      <c r="AIB57" s="351"/>
      <c r="AIC57" s="351"/>
      <c r="AID57" s="351"/>
      <c r="AIE57" s="351"/>
      <c r="AIF57" s="351"/>
      <c r="AIG57" s="351"/>
      <c r="AIH57" s="351"/>
      <c r="AII57" s="351"/>
      <c r="AIJ57" s="351"/>
      <c r="AIK57" s="351"/>
      <c r="AIL57" s="351"/>
      <c r="AIM57" s="351"/>
      <c r="AIN57" s="351"/>
      <c r="AIO57" s="351"/>
      <c r="AIP57" s="351"/>
      <c r="AIQ57" s="351"/>
      <c r="AIR57" s="351"/>
      <c r="AIS57" s="351"/>
      <c r="AIT57" s="351"/>
      <c r="AIU57" s="351"/>
      <c r="AIV57" s="351"/>
      <c r="AIW57" s="351"/>
      <c r="AIX57" s="351"/>
      <c r="AIY57" s="351"/>
      <c r="AIZ57" s="351"/>
      <c r="AJA57" s="351"/>
      <c r="AJB57" s="351"/>
      <c r="AJC57" s="351"/>
      <c r="AJD57" s="351"/>
      <c r="AJE57" s="351"/>
      <c r="AJF57" s="351"/>
      <c r="AJG57" s="351"/>
      <c r="AJH57" s="351"/>
      <c r="AJI57" s="351"/>
      <c r="AJJ57" s="351"/>
      <c r="AJK57" s="351"/>
      <c r="AJL57" s="351"/>
      <c r="AJM57" s="351"/>
      <c r="AJN57" s="351"/>
      <c r="AJO57" s="351"/>
      <c r="AJP57" s="351"/>
      <c r="AJQ57" s="351"/>
      <c r="AJR57" s="351"/>
      <c r="AJS57" s="351"/>
      <c r="AJT57" s="351"/>
      <c r="AJU57" s="351"/>
      <c r="AJV57" s="351"/>
      <c r="AJW57" s="351"/>
      <c r="AJX57" s="351"/>
      <c r="AJY57" s="351"/>
      <c r="AJZ57" s="351"/>
      <c r="AKA57" s="351"/>
      <c r="AKB57" s="351"/>
      <c r="AKC57" s="351"/>
      <c r="AKD57" s="351"/>
      <c r="AKE57" s="351"/>
      <c r="AKF57" s="351"/>
      <c r="AKG57" s="351"/>
      <c r="AKH57" s="351"/>
      <c r="AKI57" s="351"/>
      <c r="AKJ57" s="351"/>
      <c r="AKK57" s="351"/>
      <c r="AKL57" s="351"/>
      <c r="AKM57" s="351"/>
      <c r="AKN57" s="351"/>
      <c r="AKO57" s="351"/>
      <c r="AKP57" s="351"/>
      <c r="AKQ57" s="351"/>
      <c r="AKR57" s="351"/>
      <c r="AKS57" s="351"/>
      <c r="AKT57" s="351"/>
      <c r="AKU57" s="351"/>
      <c r="AKV57" s="351"/>
      <c r="AKW57" s="351"/>
      <c r="AKX57" s="351"/>
      <c r="AKY57" s="351"/>
      <c r="AKZ57" s="351"/>
      <c r="ALA57" s="351"/>
      <c r="ALB57" s="351"/>
      <c r="ALC57" s="351"/>
      <c r="ALD57" s="351"/>
      <c r="ALE57" s="351"/>
      <c r="ALF57" s="351"/>
      <c r="ALG57" s="351"/>
      <c r="ALH57" s="351"/>
      <c r="ALI57" s="351"/>
      <c r="ALJ57" s="351"/>
      <c r="ALK57" s="351"/>
      <c r="ALL57" s="351"/>
      <c r="ALM57" s="351"/>
      <c r="ALN57" s="351"/>
      <c r="ALO57" s="351"/>
      <c r="ALP57" s="351"/>
      <c r="ALQ57" s="351"/>
      <c r="ALR57" s="351"/>
      <c r="ALS57" s="351"/>
      <c r="ALT57" s="351"/>
      <c r="ALU57" s="351"/>
      <c r="ALV57" s="351"/>
      <c r="ALW57" s="351"/>
      <c r="ALX57" s="351"/>
      <c r="ALY57" s="351"/>
      <c r="ALZ57" s="351"/>
      <c r="AMA57" s="351"/>
      <c r="AMB57" s="351"/>
      <c r="AMC57" s="351"/>
      <c r="AMD57" s="351"/>
      <c r="AME57" s="351"/>
      <c r="AMF57" s="351"/>
      <c r="AMG57" s="351"/>
      <c r="AMH57" s="351"/>
      <c r="AMI57" s="351"/>
      <c r="AMJ57" s="351"/>
      <c r="AMK57" s="351"/>
      <c r="AML57" s="351"/>
      <c r="AMM57" s="351"/>
      <c r="AMN57" s="351"/>
      <c r="AMO57" s="351"/>
      <c r="AMP57" s="351"/>
      <c r="AMQ57" s="351"/>
      <c r="AMR57" s="351"/>
      <c r="AMS57" s="351"/>
      <c r="AMT57" s="351"/>
      <c r="AMU57" s="351"/>
      <c r="AMV57" s="351"/>
      <c r="AMW57" s="351"/>
      <c r="AMX57" s="351"/>
      <c r="AMY57" s="351"/>
      <c r="AMZ57" s="351"/>
      <c r="ANA57" s="351"/>
      <c r="ANB57" s="351"/>
      <c r="ANC57" s="351"/>
      <c r="AND57" s="351"/>
      <c r="ANE57" s="351"/>
      <c r="ANF57" s="351"/>
      <c r="ANG57" s="351"/>
      <c r="ANH57" s="351"/>
      <c r="ANI57" s="351"/>
      <c r="ANJ57" s="351"/>
      <c r="ANK57" s="351"/>
      <c r="ANL57" s="351"/>
      <c r="ANM57" s="351"/>
      <c r="ANN57" s="351"/>
      <c r="ANO57" s="351"/>
      <c r="ANP57" s="351"/>
      <c r="ANQ57" s="351"/>
      <c r="ANR57" s="351"/>
      <c r="ANS57" s="351"/>
      <c r="ANT57" s="351"/>
      <c r="ANU57" s="351"/>
      <c r="ANV57" s="351"/>
      <c r="ANW57" s="351"/>
      <c r="ANX57" s="351"/>
      <c r="ANY57" s="351"/>
      <c r="ANZ57" s="351"/>
      <c r="AOA57" s="351"/>
      <c r="AOB57" s="351"/>
      <c r="AOC57" s="351"/>
      <c r="AOD57" s="351"/>
      <c r="AOE57" s="351"/>
      <c r="AOF57" s="351"/>
      <c r="AOG57" s="351"/>
      <c r="AOH57" s="351"/>
      <c r="AOI57" s="351"/>
      <c r="AOJ57" s="351"/>
      <c r="AOK57" s="351"/>
      <c r="AOL57" s="351"/>
      <c r="AOM57" s="351"/>
      <c r="AON57" s="351"/>
      <c r="AOO57" s="351"/>
      <c r="AOP57" s="351"/>
      <c r="AOQ57" s="351"/>
      <c r="AOR57" s="351"/>
      <c r="AOS57" s="351"/>
      <c r="AOT57" s="351"/>
      <c r="AOU57" s="351"/>
      <c r="AOV57" s="351"/>
      <c r="AOW57" s="351"/>
      <c r="AOX57" s="351"/>
      <c r="AOY57" s="351"/>
      <c r="AOZ57" s="351"/>
      <c r="APA57" s="351"/>
      <c r="APB57" s="351"/>
      <c r="APC57" s="351"/>
      <c r="APD57" s="351"/>
      <c r="APE57" s="351"/>
      <c r="APF57" s="351"/>
      <c r="APG57" s="351"/>
      <c r="APH57" s="351"/>
      <c r="API57" s="351"/>
      <c r="APJ57" s="351"/>
      <c r="APK57" s="351"/>
      <c r="APL57" s="351"/>
      <c r="APM57" s="351"/>
      <c r="APN57" s="351"/>
      <c r="APO57" s="351"/>
      <c r="APP57" s="351"/>
      <c r="APQ57" s="351"/>
      <c r="APR57" s="351"/>
      <c r="APS57" s="351"/>
      <c r="APT57" s="351"/>
      <c r="APU57" s="351"/>
      <c r="APV57" s="351"/>
      <c r="APW57" s="351"/>
      <c r="APX57" s="351"/>
      <c r="APY57" s="351"/>
      <c r="APZ57" s="351"/>
      <c r="AQA57" s="351"/>
      <c r="AQB57" s="351"/>
      <c r="AQC57" s="351"/>
      <c r="AQD57" s="351"/>
      <c r="AQE57" s="351"/>
      <c r="AQF57" s="351"/>
      <c r="AQG57" s="351"/>
      <c r="AQH57" s="351"/>
      <c r="AQI57" s="351"/>
      <c r="AQJ57" s="351"/>
      <c r="AQK57" s="351"/>
      <c r="AQL57" s="351"/>
      <c r="AQM57" s="351"/>
      <c r="AQN57" s="351"/>
      <c r="AQO57" s="351"/>
      <c r="AQP57" s="351"/>
      <c r="AQQ57" s="351"/>
      <c r="AQR57" s="351"/>
      <c r="AQS57" s="351"/>
      <c r="AQT57" s="351"/>
      <c r="AQU57" s="351"/>
      <c r="AQV57" s="351"/>
      <c r="AQW57" s="351"/>
      <c r="AQX57" s="351"/>
      <c r="AQY57" s="351"/>
      <c r="AQZ57" s="351"/>
      <c r="ARA57" s="351"/>
      <c r="ARB57" s="351"/>
      <c r="ARC57" s="351"/>
      <c r="ARD57" s="351"/>
      <c r="ARE57" s="351"/>
      <c r="ARF57" s="351"/>
      <c r="ARG57" s="351"/>
      <c r="ARH57" s="351"/>
      <c r="ARI57" s="351"/>
      <c r="ARJ57" s="351"/>
      <c r="ARK57" s="351"/>
      <c r="ARL57" s="351"/>
      <c r="ARM57" s="351"/>
      <c r="ARN57" s="351"/>
      <c r="ARO57" s="351"/>
      <c r="ARP57" s="351"/>
      <c r="ARQ57" s="351"/>
      <c r="ARR57" s="351"/>
      <c r="ARS57" s="351"/>
      <c r="ART57" s="351"/>
      <c r="ARU57" s="351"/>
      <c r="ARV57" s="351"/>
      <c r="ARW57" s="351"/>
      <c r="ARX57" s="351"/>
      <c r="ARY57" s="351"/>
      <c r="ARZ57" s="351"/>
      <c r="ASA57" s="351"/>
      <c r="ASB57" s="351"/>
      <c r="ASC57" s="351"/>
      <c r="ASD57" s="351"/>
      <c r="ASE57" s="351"/>
      <c r="ASF57" s="351"/>
      <c r="ASG57" s="351"/>
      <c r="ASH57" s="351"/>
      <c r="ASI57" s="351"/>
      <c r="ASJ57" s="351"/>
      <c r="ASK57" s="351"/>
      <c r="ASL57" s="351"/>
      <c r="ASM57" s="351"/>
      <c r="ASN57" s="351"/>
      <c r="ASO57" s="351"/>
      <c r="ASP57" s="351"/>
      <c r="ASQ57" s="351"/>
      <c r="ASR57" s="351"/>
      <c r="ASS57" s="351"/>
      <c r="AST57" s="351"/>
      <c r="ASU57" s="351"/>
      <c r="ASV57" s="351"/>
      <c r="ASW57" s="351"/>
      <c r="ASX57" s="351"/>
      <c r="ASY57" s="351"/>
      <c r="ASZ57" s="351"/>
      <c r="ATA57" s="351"/>
      <c r="ATB57" s="351"/>
      <c r="ATC57" s="351"/>
      <c r="ATD57" s="351"/>
      <c r="ATE57" s="351"/>
      <c r="ATF57" s="351"/>
      <c r="ATG57" s="351"/>
      <c r="ATH57" s="351"/>
      <c r="ATI57" s="351"/>
      <c r="ATJ57" s="351"/>
      <c r="ATK57" s="351"/>
      <c r="ATL57" s="351"/>
      <c r="ATM57" s="351"/>
      <c r="ATN57" s="351"/>
      <c r="ATO57" s="351"/>
      <c r="ATP57" s="351"/>
      <c r="ATQ57" s="351"/>
      <c r="ATR57" s="351"/>
      <c r="ATS57" s="351"/>
      <c r="ATT57" s="351"/>
      <c r="ATU57" s="351"/>
      <c r="ATV57" s="351"/>
      <c r="ATW57" s="351"/>
      <c r="ATX57" s="351"/>
      <c r="ATY57" s="351"/>
      <c r="ATZ57" s="351"/>
      <c r="AUA57" s="351"/>
      <c r="AUB57" s="351"/>
      <c r="AUC57" s="351"/>
      <c r="AUD57" s="351"/>
      <c r="AUE57" s="351"/>
      <c r="AUF57" s="351"/>
      <c r="AUG57" s="351"/>
      <c r="AUH57" s="351"/>
      <c r="AUI57" s="351"/>
      <c r="AUJ57" s="351"/>
      <c r="AUK57" s="351"/>
      <c r="AUL57" s="351"/>
      <c r="AUM57" s="351"/>
      <c r="AUN57" s="351"/>
      <c r="AUO57" s="351"/>
      <c r="AUP57" s="351"/>
      <c r="AUQ57" s="351"/>
      <c r="AUR57" s="351"/>
      <c r="AUS57" s="351"/>
      <c r="AUT57" s="351"/>
      <c r="AUU57" s="351"/>
      <c r="AUV57" s="351"/>
      <c r="AUW57" s="351"/>
      <c r="AUX57" s="351"/>
      <c r="AUY57" s="351"/>
      <c r="AUZ57" s="351"/>
      <c r="AVA57" s="351"/>
      <c r="AVB57" s="351"/>
      <c r="AVC57" s="351"/>
      <c r="AVD57" s="351"/>
      <c r="AVE57" s="351"/>
      <c r="AVF57" s="351"/>
      <c r="AVG57" s="351"/>
      <c r="AVH57" s="351"/>
      <c r="AVI57" s="351"/>
      <c r="AVJ57" s="351"/>
      <c r="AVK57" s="351"/>
      <c r="AVL57" s="351"/>
      <c r="AVM57" s="351"/>
      <c r="AVN57" s="351"/>
      <c r="AVO57" s="351"/>
      <c r="AVP57" s="351"/>
      <c r="AVQ57" s="351"/>
      <c r="AVR57" s="351"/>
      <c r="AVS57" s="351"/>
      <c r="AVT57" s="351"/>
      <c r="AVU57" s="351"/>
      <c r="AVV57" s="351"/>
      <c r="AVW57" s="351"/>
      <c r="AVX57" s="351"/>
      <c r="AVY57" s="351"/>
      <c r="AVZ57" s="351"/>
      <c r="AWA57" s="351"/>
      <c r="AWB57" s="351"/>
      <c r="AWC57" s="351"/>
      <c r="AWD57" s="351"/>
      <c r="AWE57" s="351"/>
      <c r="AWF57" s="351"/>
      <c r="AWG57" s="351"/>
      <c r="AWH57" s="351"/>
      <c r="AWI57" s="351"/>
      <c r="AWJ57" s="351"/>
      <c r="AWK57" s="351"/>
      <c r="AWL57" s="351"/>
      <c r="AWM57" s="351"/>
      <c r="AWN57" s="351"/>
      <c r="AWO57" s="351"/>
      <c r="AWP57" s="351"/>
      <c r="AWQ57" s="351"/>
      <c r="AWR57" s="351"/>
      <c r="AWS57" s="351"/>
      <c r="AWT57" s="351"/>
      <c r="AWU57" s="351"/>
      <c r="AWV57" s="351"/>
      <c r="AWW57" s="351"/>
      <c r="AWX57" s="351"/>
      <c r="AWY57" s="351"/>
      <c r="AWZ57" s="351"/>
      <c r="AXA57" s="351"/>
      <c r="AXB57" s="351"/>
      <c r="AXC57" s="351"/>
      <c r="AXD57" s="351"/>
      <c r="AXE57" s="351"/>
      <c r="AXF57" s="351"/>
      <c r="AXG57" s="351"/>
      <c r="AXH57" s="351"/>
      <c r="AXI57" s="351"/>
      <c r="AXJ57" s="351"/>
      <c r="AXK57" s="351"/>
      <c r="AXL57" s="351"/>
      <c r="AXM57" s="351"/>
      <c r="AXN57" s="351"/>
      <c r="AXO57" s="351"/>
      <c r="AXP57" s="351"/>
      <c r="AXQ57" s="351"/>
      <c r="AXR57" s="351"/>
      <c r="AXS57" s="351"/>
      <c r="AXT57" s="351"/>
      <c r="AXU57" s="351"/>
      <c r="AXV57" s="351"/>
      <c r="AXW57" s="351"/>
      <c r="AXX57" s="351"/>
      <c r="AXY57" s="351"/>
      <c r="AXZ57" s="351"/>
      <c r="AYA57" s="351"/>
      <c r="AYB57" s="351"/>
      <c r="AYC57" s="351"/>
      <c r="AYD57" s="351"/>
      <c r="AYE57" s="351"/>
      <c r="AYF57" s="351"/>
      <c r="AYG57" s="351"/>
      <c r="AYH57" s="351"/>
      <c r="AYI57" s="351"/>
      <c r="AYJ57" s="351"/>
      <c r="AYK57" s="351"/>
      <c r="AYL57" s="351"/>
      <c r="AYM57" s="351"/>
      <c r="AYN57" s="351"/>
      <c r="AYO57" s="351"/>
      <c r="AYP57" s="351"/>
      <c r="AYQ57" s="351"/>
      <c r="AYR57" s="351"/>
      <c r="AYS57" s="351"/>
      <c r="AYT57" s="351"/>
      <c r="AYU57" s="351"/>
      <c r="AYV57" s="351"/>
      <c r="AYW57" s="351"/>
      <c r="AYX57" s="351"/>
      <c r="AYY57" s="351"/>
      <c r="AYZ57" s="351"/>
      <c r="AZA57" s="351"/>
      <c r="AZB57" s="351"/>
      <c r="AZC57" s="351"/>
      <c r="AZD57" s="351"/>
      <c r="AZE57" s="351"/>
      <c r="AZF57" s="351"/>
      <c r="AZG57" s="351"/>
      <c r="AZH57" s="351"/>
      <c r="AZI57" s="351"/>
      <c r="AZJ57" s="351"/>
      <c r="AZK57" s="351"/>
      <c r="AZL57" s="351"/>
      <c r="AZM57" s="351"/>
      <c r="AZN57" s="351"/>
      <c r="AZO57" s="351"/>
      <c r="AZP57" s="351"/>
      <c r="AZQ57" s="351"/>
      <c r="AZR57" s="351"/>
      <c r="AZS57" s="351"/>
      <c r="AZT57" s="351"/>
      <c r="AZU57" s="351"/>
      <c r="AZV57" s="351"/>
      <c r="AZW57" s="351"/>
      <c r="AZX57" s="351"/>
      <c r="AZY57" s="351"/>
      <c r="AZZ57" s="351"/>
      <c r="BAA57" s="351"/>
      <c r="BAB57" s="351"/>
      <c r="BAC57" s="351"/>
      <c r="BAD57" s="351"/>
      <c r="BAE57" s="351"/>
      <c r="BAF57" s="351"/>
      <c r="BAG57" s="351"/>
      <c r="BAH57" s="351"/>
      <c r="BAI57" s="351"/>
      <c r="BAJ57" s="351"/>
      <c r="BAK57" s="351"/>
      <c r="BAL57" s="351"/>
      <c r="BAM57" s="351"/>
      <c r="BAN57" s="351"/>
      <c r="BAO57" s="351"/>
      <c r="BAP57" s="351"/>
      <c r="BAQ57" s="351"/>
      <c r="BAR57" s="351"/>
      <c r="BAS57" s="351"/>
      <c r="BAT57" s="351"/>
      <c r="BAU57" s="351"/>
      <c r="BAV57" s="351"/>
      <c r="BAW57" s="351"/>
      <c r="BAX57" s="351"/>
      <c r="BAY57" s="351"/>
      <c r="BAZ57" s="351"/>
      <c r="BBA57" s="351"/>
      <c r="BBB57" s="351"/>
      <c r="BBC57" s="351"/>
      <c r="BBD57" s="351"/>
      <c r="BBE57" s="351"/>
      <c r="BBF57" s="351"/>
      <c r="BBG57" s="351"/>
      <c r="BBH57" s="351"/>
      <c r="BBI57" s="351"/>
      <c r="BBJ57" s="351"/>
      <c r="BBK57" s="351"/>
      <c r="BBL57" s="351"/>
      <c r="BBM57" s="351"/>
      <c r="BBN57" s="351"/>
      <c r="BBO57" s="351"/>
      <c r="BBP57" s="351"/>
      <c r="BBQ57" s="351"/>
      <c r="BBR57" s="351"/>
      <c r="BBS57" s="351"/>
      <c r="BBT57" s="351"/>
      <c r="BBU57" s="351"/>
      <c r="BBV57" s="351"/>
      <c r="BBW57" s="351"/>
      <c r="BBX57" s="351"/>
      <c r="BBY57" s="351"/>
      <c r="BBZ57" s="351"/>
      <c r="BCA57" s="351"/>
      <c r="BCB57" s="351"/>
      <c r="BCC57" s="351"/>
      <c r="BCD57" s="351"/>
      <c r="BCE57" s="351"/>
      <c r="BCF57" s="351"/>
      <c r="BCG57" s="351"/>
      <c r="BCH57" s="351"/>
      <c r="BCI57" s="351"/>
      <c r="BCJ57" s="351"/>
      <c r="BCK57" s="351"/>
      <c r="BCL57" s="351"/>
      <c r="BCM57" s="351"/>
      <c r="BCN57" s="351"/>
      <c r="BCO57" s="351"/>
      <c r="BCP57" s="351"/>
      <c r="BCQ57" s="351"/>
      <c r="BCR57" s="351"/>
      <c r="BCS57" s="351"/>
      <c r="BCT57" s="351"/>
      <c r="BCU57" s="351"/>
      <c r="BCV57" s="351"/>
      <c r="BCW57" s="351"/>
      <c r="BCX57" s="351"/>
      <c r="BCY57" s="351"/>
      <c r="BCZ57" s="351"/>
      <c r="BDA57" s="351"/>
      <c r="BDB57" s="351"/>
      <c r="BDC57" s="351"/>
      <c r="BDD57" s="351"/>
      <c r="BDE57" s="351"/>
      <c r="BDF57" s="351"/>
      <c r="BDG57" s="351"/>
      <c r="BDH57" s="351"/>
      <c r="BDI57" s="351"/>
      <c r="BDJ57" s="351"/>
      <c r="BDK57" s="351"/>
      <c r="BDL57" s="351"/>
      <c r="BDM57" s="351"/>
      <c r="BDN57" s="351"/>
      <c r="BDO57" s="351"/>
      <c r="BDP57" s="351"/>
      <c r="BDQ57" s="351"/>
      <c r="BDR57" s="351"/>
      <c r="BDS57" s="351"/>
      <c r="BDT57" s="351"/>
      <c r="BDU57" s="351"/>
      <c r="BDV57" s="351"/>
      <c r="BDW57" s="351"/>
      <c r="BDX57" s="351"/>
      <c r="BDY57" s="351"/>
      <c r="BDZ57" s="351"/>
      <c r="BEA57" s="351"/>
      <c r="BEB57" s="351"/>
      <c r="BEC57" s="351"/>
      <c r="BED57" s="351"/>
      <c r="BEE57" s="351"/>
      <c r="BEF57" s="351"/>
      <c r="BEG57" s="351"/>
      <c r="BEH57" s="351"/>
      <c r="BEI57" s="351"/>
      <c r="BEJ57" s="351"/>
      <c r="BEK57" s="351"/>
      <c r="BEL57" s="351"/>
      <c r="BEM57" s="351"/>
      <c r="BEN57" s="351"/>
      <c r="BEO57" s="351"/>
      <c r="BEP57" s="351"/>
      <c r="BEQ57" s="351"/>
      <c r="BER57" s="351"/>
      <c r="BES57" s="351"/>
      <c r="BET57" s="351"/>
      <c r="BEU57" s="351"/>
      <c r="BEV57" s="351"/>
      <c r="BEW57" s="351"/>
      <c r="BEX57" s="351"/>
      <c r="BEY57" s="351"/>
      <c r="BEZ57" s="351"/>
      <c r="BFA57" s="351"/>
      <c r="BFB57" s="351"/>
      <c r="BFC57" s="351"/>
      <c r="BFD57" s="351"/>
      <c r="BFE57" s="351"/>
      <c r="BFF57" s="351"/>
      <c r="BFG57" s="351"/>
      <c r="BFH57" s="351"/>
      <c r="BFI57" s="351"/>
      <c r="BFJ57" s="351"/>
      <c r="BFK57" s="351"/>
      <c r="BFL57" s="351"/>
      <c r="BFM57" s="351"/>
      <c r="BFN57" s="351"/>
      <c r="BFO57" s="351"/>
      <c r="BFP57" s="351"/>
      <c r="BFQ57" s="351"/>
      <c r="BFR57" s="351"/>
      <c r="BFS57" s="351"/>
      <c r="BFT57" s="351"/>
      <c r="BFU57" s="351"/>
      <c r="BFV57" s="351"/>
      <c r="BFW57" s="351"/>
      <c r="BFX57" s="351"/>
      <c r="BFY57" s="351"/>
      <c r="BFZ57" s="351"/>
      <c r="BGA57" s="351"/>
      <c r="BGB57" s="351"/>
      <c r="BGC57" s="351"/>
      <c r="BGD57" s="351"/>
      <c r="BGE57" s="351"/>
      <c r="BGF57" s="351"/>
      <c r="BGG57" s="351"/>
      <c r="BGH57" s="351"/>
      <c r="BGI57" s="351"/>
      <c r="BGJ57" s="351"/>
      <c r="BGK57" s="351"/>
      <c r="BGL57" s="351"/>
      <c r="BGM57" s="351"/>
      <c r="BGN57" s="351"/>
      <c r="BGO57" s="351"/>
      <c r="BGP57" s="351"/>
      <c r="BGQ57" s="351"/>
      <c r="BGR57" s="351"/>
      <c r="BGS57" s="351"/>
      <c r="BGT57" s="351"/>
      <c r="BGU57" s="351"/>
      <c r="BGV57" s="351"/>
      <c r="BGW57" s="351"/>
      <c r="BGX57" s="351"/>
      <c r="BGY57" s="351"/>
      <c r="BGZ57" s="351"/>
      <c r="BHA57" s="351"/>
      <c r="BHB57" s="351"/>
      <c r="BHC57" s="351"/>
      <c r="BHD57" s="351"/>
      <c r="BHE57" s="351"/>
      <c r="BHF57" s="351"/>
      <c r="BHG57" s="351"/>
      <c r="BHH57" s="351"/>
      <c r="BHI57" s="351"/>
      <c r="BHJ57" s="351"/>
      <c r="BHK57" s="351"/>
      <c r="BHL57" s="351"/>
      <c r="BHM57" s="351"/>
      <c r="BHN57" s="351"/>
      <c r="BHO57" s="351"/>
      <c r="BHP57" s="351"/>
      <c r="BHQ57" s="351"/>
      <c r="BHR57" s="351"/>
      <c r="BHS57" s="351"/>
      <c r="BHT57" s="351"/>
      <c r="BHU57" s="351"/>
      <c r="BHV57" s="351"/>
      <c r="BHW57" s="351"/>
      <c r="BHX57" s="351"/>
      <c r="BHY57" s="351"/>
      <c r="BHZ57" s="351"/>
      <c r="BIA57" s="351"/>
      <c r="BIB57" s="351"/>
      <c r="BIC57" s="351"/>
      <c r="BID57" s="351"/>
      <c r="BIE57" s="351"/>
      <c r="BIF57" s="351"/>
      <c r="BIG57" s="351"/>
      <c r="BIH57" s="351"/>
      <c r="BII57" s="351"/>
      <c r="BIJ57" s="351"/>
      <c r="BIK57" s="351"/>
      <c r="BIL57" s="351"/>
      <c r="BIM57" s="351"/>
      <c r="BIN57" s="351"/>
      <c r="BIO57" s="351"/>
      <c r="BIP57" s="351"/>
      <c r="BIQ57" s="351"/>
      <c r="BIR57" s="351"/>
      <c r="BIS57" s="351"/>
      <c r="BIT57" s="351"/>
      <c r="BIU57" s="351"/>
      <c r="BIV57" s="351"/>
      <c r="BIW57" s="351"/>
      <c r="BIX57" s="351"/>
      <c r="BIY57" s="351"/>
      <c r="BIZ57" s="351"/>
      <c r="BJA57" s="351"/>
      <c r="BJB57" s="351"/>
      <c r="BJC57" s="351"/>
      <c r="BJD57" s="351"/>
      <c r="BJE57" s="351"/>
      <c r="BJF57" s="351"/>
      <c r="BJG57" s="351"/>
      <c r="BJH57" s="351"/>
      <c r="BJI57" s="351"/>
      <c r="BJJ57" s="351"/>
      <c r="BJK57" s="351"/>
      <c r="BJL57" s="351"/>
      <c r="BJM57" s="351"/>
      <c r="BJN57" s="351"/>
      <c r="BJO57" s="351"/>
      <c r="BJP57" s="351"/>
      <c r="BJQ57" s="351"/>
      <c r="BJR57" s="351"/>
      <c r="BJS57" s="351"/>
      <c r="BJT57" s="351"/>
      <c r="BJU57" s="351"/>
      <c r="BJV57" s="351"/>
      <c r="BJW57" s="351"/>
      <c r="BJX57" s="351"/>
      <c r="BJY57" s="351"/>
      <c r="BJZ57" s="351"/>
      <c r="BKA57" s="351"/>
      <c r="BKB57" s="351"/>
      <c r="BKC57" s="351"/>
      <c r="BKD57" s="351"/>
      <c r="BKE57" s="351"/>
      <c r="BKF57" s="351"/>
      <c r="BKG57" s="351"/>
      <c r="BKH57" s="351"/>
      <c r="BKI57" s="351"/>
      <c r="BKJ57" s="351"/>
      <c r="BKK57" s="351"/>
      <c r="BKL57" s="351"/>
      <c r="BKM57" s="351"/>
      <c r="BKN57" s="351"/>
      <c r="BKO57" s="351"/>
      <c r="BKP57" s="351"/>
      <c r="BKQ57" s="351"/>
      <c r="BKR57" s="351"/>
      <c r="BKS57" s="351"/>
      <c r="BKT57" s="351"/>
      <c r="BKU57" s="351"/>
      <c r="BKV57" s="351"/>
      <c r="BKW57" s="351"/>
      <c r="BKX57" s="351"/>
      <c r="BKY57" s="351"/>
      <c r="BKZ57" s="351"/>
      <c r="BLA57" s="351"/>
      <c r="BLB57" s="351"/>
      <c r="BLC57" s="351"/>
      <c r="BLD57" s="351"/>
      <c r="BLE57" s="351"/>
      <c r="BLF57" s="351"/>
      <c r="BLG57" s="351"/>
      <c r="BLH57" s="351"/>
      <c r="BLI57" s="351"/>
      <c r="BLJ57" s="351"/>
      <c r="BLK57" s="351"/>
      <c r="BLL57" s="351"/>
      <c r="BLM57" s="351"/>
      <c r="BLN57" s="351"/>
      <c r="BLO57" s="351"/>
      <c r="BLP57" s="351"/>
      <c r="BLQ57" s="351"/>
      <c r="BLR57" s="351"/>
      <c r="BLS57" s="351"/>
      <c r="BLT57" s="351"/>
      <c r="BLU57" s="351"/>
      <c r="BLV57" s="351"/>
      <c r="BLW57" s="351"/>
      <c r="BLX57" s="351"/>
      <c r="BLY57" s="351"/>
      <c r="BLZ57" s="351"/>
      <c r="BMA57" s="351"/>
      <c r="BMB57" s="351"/>
      <c r="BMC57" s="351"/>
      <c r="BMD57" s="351"/>
      <c r="BME57" s="351"/>
      <c r="BMF57" s="351"/>
      <c r="BMG57" s="351"/>
      <c r="BMH57" s="351"/>
      <c r="BMI57" s="351"/>
      <c r="BMJ57" s="351"/>
      <c r="BMK57" s="351"/>
      <c r="BML57" s="351"/>
      <c r="BMM57" s="351"/>
      <c r="BMN57" s="351"/>
      <c r="BMO57" s="351"/>
      <c r="BMP57" s="351"/>
      <c r="BMQ57" s="351"/>
      <c r="BMR57" s="351"/>
      <c r="BMS57" s="351"/>
      <c r="BMT57" s="351"/>
      <c r="BMU57" s="351"/>
      <c r="BMV57" s="351"/>
      <c r="BMW57" s="351"/>
      <c r="BMX57" s="351"/>
      <c r="BMY57" s="351"/>
      <c r="BMZ57" s="351"/>
      <c r="BNA57" s="351"/>
      <c r="BNB57" s="351"/>
      <c r="BNC57" s="351"/>
      <c r="BND57" s="351"/>
      <c r="BNE57" s="351"/>
      <c r="BNF57" s="351"/>
      <c r="BNG57" s="351"/>
      <c r="BNH57" s="351"/>
      <c r="BNI57" s="351"/>
      <c r="BNJ57" s="351"/>
      <c r="BNK57" s="351"/>
      <c r="BNL57" s="351"/>
      <c r="BNM57" s="351"/>
      <c r="BNN57" s="351"/>
      <c r="BNO57" s="351"/>
      <c r="BNP57" s="351"/>
      <c r="BNQ57" s="351"/>
      <c r="BNR57" s="351"/>
      <c r="BNS57" s="351"/>
      <c r="BNT57" s="351"/>
      <c r="BNU57" s="351"/>
      <c r="BNV57" s="351"/>
      <c r="BNW57" s="351"/>
      <c r="BNX57" s="351"/>
      <c r="BNY57" s="351"/>
      <c r="BNZ57" s="351"/>
      <c r="BOA57" s="351"/>
      <c r="BOB57" s="351"/>
      <c r="BOC57" s="351"/>
      <c r="BOD57" s="351"/>
      <c r="BOE57" s="351"/>
      <c r="BOF57" s="351"/>
      <c r="BOG57" s="351"/>
      <c r="BOH57" s="351"/>
      <c r="BOI57" s="351"/>
      <c r="BOJ57" s="351"/>
      <c r="BOK57" s="351"/>
      <c r="BOL57" s="351"/>
      <c r="BOM57" s="351"/>
      <c r="BON57" s="351"/>
      <c r="BOO57" s="351"/>
      <c r="BOP57" s="351"/>
      <c r="BOQ57" s="351"/>
      <c r="BOR57" s="351"/>
      <c r="BOS57" s="351"/>
      <c r="BOT57" s="351"/>
      <c r="BOU57" s="351"/>
      <c r="BOV57" s="351"/>
      <c r="BOW57" s="351"/>
      <c r="BOX57" s="351"/>
      <c r="BOY57" s="351"/>
      <c r="BOZ57" s="351"/>
      <c r="BPA57" s="351"/>
      <c r="BPB57" s="351"/>
      <c r="BPC57" s="351"/>
      <c r="BPD57" s="351"/>
      <c r="BPE57" s="351"/>
      <c r="BPF57" s="351"/>
      <c r="BPG57" s="351"/>
      <c r="BPH57" s="351"/>
      <c r="BPI57" s="351"/>
      <c r="BPJ57" s="351"/>
      <c r="BPK57" s="351"/>
      <c r="BPL57" s="351"/>
      <c r="BPM57" s="351"/>
      <c r="BPN57" s="351"/>
      <c r="BPO57" s="351"/>
      <c r="BPP57" s="351"/>
      <c r="BPQ57" s="351"/>
      <c r="BPR57" s="351"/>
      <c r="BPS57" s="351"/>
      <c r="BPT57" s="351"/>
      <c r="BPU57" s="351"/>
      <c r="BPV57" s="351"/>
      <c r="BPW57" s="351"/>
      <c r="BPX57" s="351"/>
      <c r="BPY57" s="351"/>
      <c r="BPZ57" s="351"/>
      <c r="BQA57" s="351"/>
      <c r="BQB57" s="351"/>
      <c r="BQC57" s="351"/>
      <c r="BQD57" s="351"/>
      <c r="BQE57" s="351"/>
      <c r="BQF57" s="351"/>
      <c r="BQG57" s="351"/>
      <c r="BQH57" s="351"/>
      <c r="BQI57" s="351"/>
      <c r="BQJ57" s="351"/>
      <c r="BQK57" s="351"/>
      <c r="BQL57" s="351"/>
      <c r="BQM57" s="351"/>
      <c r="BQN57" s="351"/>
      <c r="BQO57" s="351"/>
      <c r="BQP57" s="351"/>
      <c r="BQQ57" s="351"/>
      <c r="BQR57" s="351"/>
      <c r="BQS57" s="351"/>
      <c r="BQT57" s="351"/>
      <c r="BQU57" s="351"/>
      <c r="BQV57" s="351"/>
      <c r="BQW57" s="351"/>
      <c r="BQX57" s="351"/>
      <c r="BQY57" s="351"/>
      <c r="BQZ57" s="351"/>
      <c r="BRA57" s="351"/>
      <c r="BRB57" s="351"/>
      <c r="BRC57" s="351"/>
      <c r="BRD57" s="351"/>
      <c r="BRE57" s="351"/>
      <c r="BRF57" s="351"/>
      <c r="BRG57" s="351"/>
      <c r="BRH57" s="351"/>
      <c r="BRI57" s="351"/>
      <c r="BRJ57" s="351"/>
      <c r="BRK57" s="351"/>
      <c r="BRL57" s="351"/>
      <c r="BRM57" s="351"/>
      <c r="BRN57" s="351"/>
      <c r="BRO57" s="351"/>
      <c r="BRP57" s="351"/>
      <c r="BRQ57" s="351"/>
      <c r="BRR57" s="351"/>
      <c r="BRS57" s="351"/>
      <c r="BRT57" s="351"/>
      <c r="BRU57" s="351"/>
      <c r="BRV57" s="351"/>
      <c r="BRW57" s="351"/>
      <c r="BRX57" s="351"/>
      <c r="BRY57" s="351"/>
      <c r="BRZ57" s="351"/>
      <c r="BSA57" s="351"/>
      <c r="BSB57" s="351"/>
      <c r="BSC57" s="351"/>
      <c r="BSD57" s="351"/>
      <c r="BSE57" s="351"/>
      <c r="BSF57" s="351"/>
      <c r="BSG57" s="351"/>
      <c r="BSH57" s="351"/>
      <c r="BSI57" s="351"/>
      <c r="BSJ57" s="351"/>
      <c r="BSK57" s="351"/>
      <c r="BSL57" s="351"/>
      <c r="BSM57" s="351"/>
      <c r="BSN57" s="351"/>
      <c r="BSO57" s="351"/>
      <c r="BSP57" s="351"/>
      <c r="BSQ57" s="351"/>
      <c r="BSR57" s="351"/>
      <c r="BSS57" s="351"/>
      <c r="BST57" s="351"/>
      <c r="BSU57" s="351"/>
      <c r="BSV57" s="351"/>
      <c r="BSW57" s="351"/>
      <c r="BSX57" s="351"/>
      <c r="BSY57" s="351"/>
      <c r="BSZ57" s="351"/>
      <c r="BTA57" s="351"/>
      <c r="BTB57" s="351"/>
      <c r="BTC57" s="351"/>
      <c r="BTD57" s="351"/>
      <c r="BTE57" s="351"/>
      <c r="BTF57" s="351"/>
      <c r="BTG57" s="351"/>
      <c r="BTH57" s="351"/>
      <c r="BTI57" s="351"/>
      <c r="BTJ57" s="351"/>
      <c r="BTK57" s="351"/>
    </row>
    <row r="58" spans="1:1883" s="162" customFormat="1" ht="30" customHeight="1" thickTop="1" thickBot="1" x14ac:dyDescent="0.3">
      <c r="A58" s="350"/>
      <c r="B58" s="347" t="s">
        <v>156</v>
      </c>
      <c r="C58" s="357">
        <f>SUM(C51:C57)</f>
        <v>15239.292816263307</v>
      </c>
      <c r="D58" s="452"/>
      <c r="E58" s="357">
        <f t="shared" ref="E58:P58" si="33">SUM(E51:E57)</f>
        <v>0</v>
      </c>
      <c r="F58" s="357">
        <f t="shared" si="33"/>
        <v>0</v>
      </c>
      <c r="G58" s="357">
        <f t="shared" si="33"/>
        <v>3792.1800000000003</v>
      </c>
      <c r="H58" s="357">
        <f t="shared" si="33"/>
        <v>2511.5275100000003</v>
      </c>
      <c r="I58" s="357">
        <f t="shared" si="33"/>
        <v>1131.252296445</v>
      </c>
      <c r="J58" s="357">
        <f t="shared" si="33"/>
        <v>1051.3617162256776</v>
      </c>
      <c r="K58" s="357">
        <f t="shared" si="33"/>
        <v>1071.8632696920783</v>
      </c>
      <c r="L58" s="358">
        <f t="shared" si="33"/>
        <v>1092.7646034510738</v>
      </c>
      <c r="M58" s="358">
        <f t="shared" si="33"/>
        <v>1114.0735132183697</v>
      </c>
      <c r="N58" s="358">
        <f t="shared" si="33"/>
        <v>1135.797946726128</v>
      </c>
      <c r="O58" s="358">
        <f t="shared" si="33"/>
        <v>1157.9460066872875</v>
      </c>
      <c r="P58" s="358">
        <f t="shared" si="33"/>
        <v>1180.5259538176897</v>
      </c>
      <c r="Q58" s="358">
        <f t="shared" ref="Q58:AB58" si="34">SUM(Q51:Q57)</f>
        <v>1203.5462099171345</v>
      </c>
      <c r="R58" s="358">
        <f t="shared" si="34"/>
        <v>1227.0153610105187</v>
      </c>
      <c r="S58" s="358">
        <f t="shared" si="34"/>
        <v>1250.9421605502239</v>
      </c>
      <c r="T58" s="358">
        <f t="shared" si="34"/>
        <v>1275.3355326809533</v>
      </c>
      <c r="U58" s="358">
        <f t="shared" si="34"/>
        <v>1300.2045755682318</v>
      </c>
      <c r="V58" s="358">
        <f t="shared" si="34"/>
        <v>1325.5585647918124</v>
      </c>
      <c r="W58" s="358">
        <f t="shared" si="34"/>
        <v>1351.4069568052528</v>
      </c>
      <c r="X58" s="358">
        <f t="shared" si="34"/>
        <v>1377.759392462955</v>
      </c>
      <c r="Y58" s="358">
        <f t="shared" si="34"/>
        <v>1404.6257006159826</v>
      </c>
      <c r="Z58" s="358">
        <f t="shared" si="34"/>
        <v>1432.0159017779943</v>
      </c>
      <c r="AA58" s="358">
        <f t="shared" si="34"/>
        <v>1459.9402118626654</v>
      </c>
      <c r="AB58" s="358">
        <f t="shared" si="34"/>
        <v>1488.4090459939873</v>
      </c>
      <c r="AC58" s="423"/>
      <c r="AD58" s="452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</row>
    <row r="59" spans="1:1883" s="184" customFormat="1" ht="18" customHeight="1" thickTop="1" thickBot="1" x14ac:dyDescent="0.3">
      <c r="A59" s="265"/>
      <c r="B59" s="348" t="s">
        <v>157</v>
      </c>
      <c r="C59" s="359">
        <f>C50-C58</f>
        <v>87148.752802961724</v>
      </c>
      <c r="D59" s="453"/>
      <c r="E59" s="359">
        <f t="shared" ref="E59:P59" si="35">E50-E58</f>
        <v>20300</v>
      </c>
      <c r="F59" s="359">
        <f t="shared" si="35"/>
        <v>-53048.5</v>
      </c>
      <c r="G59" s="359">
        <f t="shared" si="35"/>
        <v>-1460.9225000000006</v>
      </c>
      <c r="H59" s="359">
        <f t="shared" si="35"/>
        <v>-121.7271125000002</v>
      </c>
      <c r="I59" s="359">
        <f t="shared" si="35"/>
        <v>1320.1642519375</v>
      </c>
      <c r="J59" s="359">
        <f t="shared" si="35"/>
        <v>1429.7650731971873</v>
      </c>
      <c r="K59" s="359">
        <f t="shared" si="35"/>
        <v>1436.9138985631732</v>
      </c>
      <c r="L59" s="359">
        <f t="shared" si="35"/>
        <v>1444.0984680559893</v>
      </c>
      <c r="M59" s="359">
        <f t="shared" si="35"/>
        <v>1451.3189603962694</v>
      </c>
      <c r="N59" s="359">
        <f t="shared" si="35"/>
        <v>1458.5755551982506</v>
      </c>
      <c r="O59" s="359">
        <f t="shared" si="35"/>
        <v>1465.8684329742418</v>
      </c>
      <c r="P59" s="359">
        <f t="shared" si="35"/>
        <v>1473.1977751391128</v>
      </c>
      <c r="Q59" s="359">
        <f t="shared" ref="Q59:AB59" si="36">Q50-Q58</f>
        <v>-18819.436235985191</v>
      </c>
      <c r="R59" s="359">
        <f t="shared" si="36"/>
        <v>-427.18000000000006</v>
      </c>
      <c r="S59" s="359">
        <f t="shared" si="36"/>
        <v>-1577.1800000000003</v>
      </c>
      <c r="T59" s="359">
        <f t="shared" si="36"/>
        <v>-1577.1800000000003</v>
      </c>
      <c r="U59" s="359">
        <f t="shared" si="36"/>
        <v>-1577.18</v>
      </c>
      <c r="V59" s="359">
        <f t="shared" si="36"/>
        <v>-1577.18</v>
      </c>
      <c r="W59" s="359">
        <f t="shared" si="36"/>
        <v>-1577.1800000000003</v>
      </c>
      <c r="X59" s="359">
        <f t="shared" si="36"/>
        <v>-1577.18</v>
      </c>
      <c r="Y59" s="359">
        <f t="shared" si="36"/>
        <v>-1577.18</v>
      </c>
      <c r="Z59" s="359">
        <f t="shared" si="36"/>
        <v>-1577.1799999999998</v>
      </c>
      <c r="AA59" s="359">
        <f t="shared" si="36"/>
        <v>-1577.1800000000003</v>
      </c>
      <c r="AB59" s="359">
        <f t="shared" si="36"/>
        <v>-1577.18</v>
      </c>
      <c r="AC59" s="401"/>
      <c r="AD59" s="453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</row>
    <row r="60" spans="1:1883" s="184" customFormat="1" ht="18" customHeight="1" thickTop="1" x14ac:dyDescent="0.25">
      <c r="A60" s="265"/>
      <c r="B60" s="492" t="s">
        <v>158</v>
      </c>
      <c r="C60" s="220">
        <f t="shared" ref="C60:C68" si="37">SUM(E60:P60)</f>
        <v>4400</v>
      </c>
      <c r="D60" s="443"/>
      <c r="E60" s="220"/>
      <c r="F60" s="220">
        <v>2800</v>
      </c>
      <c r="G60" s="220">
        <v>1500</v>
      </c>
      <c r="H60" s="220">
        <v>100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400"/>
      <c r="AD60" s="443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</row>
    <row r="61" spans="1:1883" s="184" customFormat="1" ht="18" customHeight="1" x14ac:dyDescent="0.25">
      <c r="A61" s="265"/>
      <c r="B61" s="493" t="s">
        <v>159</v>
      </c>
      <c r="C61" s="360">
        <f t="shared" si="37"/>
        <v>30000</v>
      </c>
      <c r="D61" s="454"/>
      <c r="E61" s="360"/>
      <c r="F61" s="360">
        <v>30000</v>
      </c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402"/>
      <c r="AD61" s="454"/>
    </row>
    <row r="62" spans="1:1883" s="184" customFormat="1" ht="18" customHeight="1" x14ac:dyDescent="0.25">
      <c r="A62" s="265"/>
      <c r="B62" s="494" t="s">
        <v>160</v>
      </c>
      <c r="C62" s="356">
        <f t="shared" si="37"/>
        <v>0</v>
      </c>
      <c r="D62" s="455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403"/>
      <c r="AD62" s="455"/>
    </row>
    <row r="63" spans="1:1883" s="189" customFormat="1" ht="18" customHeight="1" x14ac:dyDescent="0.25">
      <c r="A63" s="268"/>
      <c r="B63" s="495" t="s">
        <v>161</v>
      </c>
      <c r="C63" s="220">
        <f t="shared" si="37"/>
        <v>0</v>
      </c>
      <c r="D63" s="443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400"/>
      <c r="AD63" s="443"/>
    </row>
    <row r="64" spans="1:1883" s="184" customFormat="1" ht="18" customHeight="1" x14ac:dyDescent="0.25">
      <c r="A64" s="265"/>
      <c r="B64" s="496" t="s">
        <v>162</v>
      </c>
      <c r="C64" s="223">
        <f t="shared" si="37"/>
        <v>0</v>
      </c>
      <c r="D64" s="451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404"/>
      <c r="AD64" s="451"/>
    </row>
    <row r="65" spans="1:1883" s="189" customFormat="1" ht="18" customHeight="1" x14ac:dyDescent="0.25">
      <c r="A65" s="268"/>
      <c r="B65" s="495" t="s">
        <v>163</v>
      </c>
      <c r="C65" s="220">
        <f t="shared" si="37"/>
        <v>0</v>
      </c>
      <c r="D65" s="443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400"/>
      <c r="AD65" s="443"/>
    </row>
    <row r="66" spans="1:1883" s="184" customFormat="1" ht="18" customHeight="1" x14ac:dyDescent="0.25">
      <c r="A66" s="265"/>
      <c r="B66" s="496" t="s">
        <v>164</v>
      </c>
      <c r="C66" s="223">
        <f t="shared" si="37"/>
        <v>0</v>
      </c>
      <c r="D66" s="451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404"/>
      <c r="AD66" s="451"/>
    </row>
    <row r="67" spans="1:1883" s="187" customFormat="1" ht="18" customHeight="1" x14ac:dyDescent="0.25">
      <c r="A67" s="272"/>
      <c r="B67" s="492" t="s">
        <v>165</v>
      </c>
      <c r="C67" s="220">
        <f t="shared" si="37"/>
        <v>0</v>
      </c>
      <c r="D67" s="443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400"/>
      <c r="AD67" s="443"/>
    </row>
    <row r="68" spans="1:1883" s="32" customFormat="1" ht="20.25" customHeight="1" thickBot="1" x14ac:dyDescent="0.3">
      <c r="A68" s="354"/>
      <c r="B68" s="497" t="s">
        <v>166</v>
      </c>
      <c r="C68" s="213">
        <f t="shared" si="37"/>
        <v>0</v>
      </c>
      <c r="D68" s="456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405"/>
      <c r="AD68" s="456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  <c r="BLV68" s="25"/>
      <c r="BLW68" s="25"/>
      <c r="BLX68" s="25"/>
      <c r="BLY68" s="25"/>
      <c r="BLZ68" s="25"/>
      <c r="BMA68" s="25"/>
      <c r="BMB68" s="25"/>
      <c r="BMC68" s="25"/>
      <c r="BMD68" s="25"/>
      <c r="BME68" s="25"/>
      <c r="BMF68" s="25"/>
      <c r="BMG68" s="25"/>
      <c r="BMH68" s="25"/>
      <c r="BMI68" s="25"/>
      <c r="BMJ68" s="25"/>
      <c r="BMK68" s="25"/>
      <c r="BML68" s="25"/>
      <c r="BMM68" s="25"/>
      <c r="BMN68" s="25"/>
      <c r="BMO68" s="25"/>
      <c r="BMP68" s="25"/>
      <c r="BMQ68" s="25"/>
      <c r="BMR68" s="25"/>
      <c r="BMS68" s="25"/>
      <c r="BMT68" s="25"/>
      <c r="BMU68" s="25"/>
      <c r="BMV68" s="25"/>
      <c r="BMW68" s="25"/>
      <c r="BMX68" s="25"/>
      <c r="BMY68" s="25"/>
      <c r="BMZ68" s="25"/>
      <c r="BNA68" s="25"/>
      <c r="BNB68" s="25"/>
      <c r="BNC68" s="25"/>
      <c r="BND68" s="25"/>
      <c r="BNE68" s="25"/>
      <c r="BNF68" s="25"/>
      <c r="BNG68" s="25"/>
      <c r="BNH68" s="25"/>
      <c r="BNI68" s="25"/>
      <c r="BNJ68" s="25"/>
      <c r="BNK68" s="25"/>
      <c r="BNL68" s="25"/>
      <c r="BNM68" s="25"/>
      <c r="BNN68" s="25"/>
      <c r="BNO68" s="25"/>
      <c r="BNP68" s="25"/>
      <c r="BNQ68" s="25"/>
      <c r="BNR68" s="25"/>
      <c r="BNS68" s="25"/>
      <c r="BNT68" s="25"/>
      <c r="BNU68" s="25"/>
      <c r="BNV68" s="25"/>
      <c r="BNW68" s="25"/>
      <c r="BNX68" s="25"/>
      <c r="BNY68" s="25"/>
      <c r="BNZ68" s="25"/>
      <c r="BOA68" s="25"/>
      <c r="BOB68" s="25"/>
      <c r="BOC68" s="25"/>
      <c r="BOD68" s="25"/>
      <c r="BOE68" s="25"/>
      <c r="BOF68" s="25"/>
      <c r="BOG68" s="25"/>
      <c r="BOH68" s="25"/>
      <c r="BOI68" s="25"/>
      <c r="BOJ68" s="25"/>
      <c r="BOK68" s="25"/>
      <c r="BOL68" s="25"/>
      <c r="BOM68" s="25"/>
      <c r="BON68" s="25"/>
      <c r="BOO68" s="25"/>
      <c r="BOP68" s="25"/>
      <c r="BOQ68" s="25"/>
      <c r="BOR68" s="25"/>
      <c r="BOS68" s="25"/>
      <c r="BOT68" s="25"/>
      <c r="BOU68" s="25"/>
      <c r="BOV68" s="25"/>
      <c r="BOW68" s="25"/>
      <c r="BOX68" s="25"/>
      <c r="BOY68" s="25"/>
      <c r="BOZ68" s="25"/>
      <c r="BPA68" s="25"/>
      <c r="BPB68" s="25"/>
      <c r="BPC68" s="25"/>
      <c r="BPD68" s="25"/>
      <c r="BPE68" s="25"/>
      <c r="BPF68" s="25"/>
      <c r="BPG68" s="25"/>
      <c r="BPH68" s="25"/>
      <c r="BPI68" s="25"/>
      <c r="BPJ68" s="25"/>
      <c r="BPK68" s="25"/>
      <c r="BPL68" s="25"/>
      <c r="BPM68" s="25"/>
      <c r="BPN68" s="25"/>
      <c r="BPO68" s="25"/>
      <c r="BPP68" s="25"/>
      <c r="BPQ68" s="25"/>
      <c r="BPR68" s="25"/>
      <c r="BPS68" s="25"/>
      <c r="BPT68" s="25"/>
      <c r="BPU68" s="25"/>
      <c r="BPV68" s="25"/>
      <c r="BPW68" s="25"/>
      <c r="BPX68" s="25"/>
      <c r="BPY68" s="25"/>
      <c r="BPZ68" s="25"/>
      <c r="BQA68" s="25"/>
      <c r="BQB68" s="25"/>
      <c r="BQC68" s="25"/>
      <c r="BQD68" s="25"/>
      <c r="BQE68" s="25"/>
      <c r="BQF68" s="25"/>
      <c r="BQG68" s="25"/>
      <c r="BQH68" s="25"/>
      <c r="BQI68" s="25"/>
      <c r="BQJ68" s="25"/>
      <c r="BQK68" s="25"/>
      <c r="BQL68" s="25"/>
      <c r="BQM68" s="25"/>
      <c r="BQN68" s="25"/>
      <c r="BQO68" s="25"/>
      <c r="BQP68" s="25"/>
      <c r="BQQ68" s="25"/>
      <c r="BQR68" s="25"/>
      <c r="BQS68" s="25"/>
      <c r="BQT68" s="25"/>
      <c r="BQU68" s="25"/>
      <c r="BQV68" s="25"/>
      <c r="BQW68" s="25"/>
      <c r="BQX68" s="25"/>
      <c r="BQY68" s="25"/>
      <c r="BQZ68" s="25"/>
      <c r="BRA68" s="25"/>
      <c r="BRB68" s="25"/>
      <c r="BRC68" s="25"/>
      <c r="BRD68" s="25"/>
      <c r="BRE68" s="25"/>
      <c r="BRF68" s="25"/>
      <c r="BRG68" s="25"/>
      <c r="BRH68" s="25"/>
      <c r="BRI68" s="25"/>
      <c r="BRJ68" s="25"/>
      <c r="BRK68" s="25"/>
      <c r="BRL68" s="25"/>
      <c r="BRM68" s="25"/>
      <c r="BRN68" s="25"/>
      <c r="BRO68" s="25"/>
      <c r="BRP68" s="25"/>
      <c r="BRQ68" s="25"/>
      <c r="BRR68" s="25"/>
      <c r="BRS68" s="25"/>
      <c r="BRT68" s="25"/>
      <c r="BRU68" s="25"/>
      <c r="BRV68" s="25"/>
      <c r="BRW68" s="25"/>
      <c r="BRX68" s="25"/>
      <c r="BRY68" s="25"/>
      <c r="BRZ68" s="25"/>
      <c r="BSA68" s="25"/>
      <c r="BSB68" s="25"/>
      <c r="BSC68" s="25"/>
      <c r="BSD68" s="25"/>
      <c r="BSE68" s="25"/>
      <c r="BSF68" s="25"/>
      <c r="BSG68" s="25"/>
      <c r="BSH68" s="25"/>
      <c r="BSI68" s="25"/>
      <c r="BSJ68" s="25"/>
      <c r="BSK68" s="25"/>
      <c r="BSL68" s="25"/>
      <c r="BSM68" s="25"/>
      <c r="BSN68" s="25"/>
      <c r="BSO68" s="25"/>
      <c r="BSP68" s="25"/>
      <c r="BSQ68" s="25"/>
      <c r="BSR68" s="25"/>
      <c r="BSS68" s="25"/>
      <c r="BST68" s="25"/>
      <c r="BSU68" s="25"/>
      <c r="BSV68" s="25"/>
      <c r="BSW68" s="25"/>
      <c r="BSX68" s="25"/>
      <c r="BSY68" s="25"/>
      <c r="BSZ68" s="25"/>
      <c r="BTA68" s="25"/>
      <c r="BTB68" s="25"/>
      <c r="BTC68" s="25"/>
      <c r="BTD68" s="25"/>
      <c r="BTE68" s="25"/>
      <c r="BTF68" s="25"/>
      <c r="BTG68" s="25"/>
      <c r="BTH68" s="25"/>
      <c r="BTI68" s="25"/>
      <c r="BTJ68" s="25"/>
      <c r="BTK68" s="25"/>
    </row>
    <row r="69" spans="1:1883" s="162" customFormat="1" ht="21.75" customHeight="1" thickTop="1" thickBot="1" x14ac:dyDescent="0.3">
      <c r="A69" s="350"/>
      <c r="B69" s="498" t="s">
        <v>167</v>
      </c>
      <c r="C69" s="221">
        <f>SUM(C60:C68)</f>
        <v>34400</v>
      </c>
      <c r="D69" s="449"/>
      <c r="E69" s="221">
        <f t="shared" ref="E69:AB69" si="38">SUM(E60:E68)</f>
        <v>0</v>
      </c>
      <c r="F69" s="221">
        <f t="shared" si="38"/>
        <v>32800</v>
      </c>
      <c r="G69" s="221">
        <f t="shared" si="38"/>
        <v>1500</v>
      </c>
      <c r="H69" s="221">
        <f t="shared" si="38"/>
        <v>100</v>
      </c>
      <c r="I69" s="221">
        <f t="shared" si="38"/>
        <v>0</v>
      </c>
      <c r="J69" s="221">
        <f t="shared" si="38"/>
        <v>0</v>
      </c>
      <c r="K69" s="221">
        <f t="shared" si="38"/>
        <v>0</v>
      </c>
      <c r="L69" s="221">
        <f t="shared" si="38"/>
        <v>0</v>
      </c>
      <c r="M69" s="221">
        <f t="shared" si="38"/>
        <v>0</v>
      </c>
      <c r="N69" s="221">
        <f t="shared" si="38"/>
        <v>0</v>
      </c>
      <c r="O69" s="221">
        <f t="shared" si="38"/>
        <v>0</v>
      </c>
      <c r="P69" s="221">
        <f t="shared" si="38"/>
        <v>0</v>
      </c>
      <c r="Q69" s="221">
        <f t="shared" si="38"/>
        <v>0</v>
      </c>
      <c r="R69" s="221">
        <f t="shared" si="38"/>
        <v>0</v>
      </c>
      <c r="S69" s="221">
        <f t="shared" si="38"/>
        <v>0</v>
      </c>
      <c r="T69" s="221">
        <f t="shared" si="38"/>
        <v>0</v>
      </c>
      <c r="U69" s="221">
        <f t="shared" si="38"/>
        <v>0</v>
      </c>
      <c r="V69" s="221">
        <f t="shared" si="38"/>
        <v>0</v>
      </c>
      <c r="W69" s="221">
        <f t="shared" si="38"/>
        <v>0</v>
      </c>
      <c r="X69" s="221">
        <f t="shared" si="38"/>
        <v>0</v>
      </c>
      <c r="Y69" s="221">
        <f t="shared" si="38"/>
        <v>0</v>
      </c>
      <c r="Z69" s="221">
        <f t="shared" si="38"/>
        <v>0</v>
      </c>
      <c r="AA69" s="221">
        <f t="shared" si="38"/>
        <v>0</v>
      </c>
      <c r="AB69" s="221">
        <f t="shared" si="38"/>
        <v>0</v>
      </c>
      <c r="AC69" s="398"/>
      <c r="AD69" s="44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</row>
    <row r="70" spans="1:1883" s="167" customFormat="1" ht="25.5" customHeight="1" thickTop="1" thickBot="1" x14ac:dyDescent="0.3">
      <c r="A70" s="354"/>
      <c r="B70" s="349" t="s">
        <v>174</v>
      </c>
      <c r="C70" s="361">
        <f>C59+C69</f>
        <v>121548.75280296172</v>
      </c>
      <c r="D70" s="457"/>
      <c r="E70" s="361">
        <f t="shared" ref="E70:AB70" si="39">E59+E69</f>
        <v>20300</v>
      </c>
      <c r="F70" s="361">
        <f t="shared" si="39"/>
        <v>-20248.5</v>
      </c>
      <c r="G70" s="361">
        <f t="shared" si="39"/>
        <v>39.077499999999418</v>
      </c>
      <c r="H70" s="361">
        <f t="shared" si="39"/>
        <v>-21.727112500000203</v>
      </c>
      <c r="I70" s="361">
        <f t="shared" si="39"/>
        <v>1320.1642519375</v>
      </c>
      <c r="J70" s="361">
        <f t="shared" si="39"/>
        <v>1429.7650731971873</v>
      </c>
      <c r="K70" s="361">
        <f t="shared" si="39"/>
        <v>1436.9138985631732</v>
      </c>
      <c r="L70" s="361">
        <f t="shared" si="39"/>
        <v>1444.0984680559893</v>
      </c>
      <c r="M70" s="361">
        <f t="shared" si="39"/>
        <v>1451.3189603962694</v>
      </c>
      <c r="N70" s="361">
        <f t="shared" si="39"/>
        <v>1458.5755551982506</v>
      </c>
      <c r="O70" s="361">
        <f t="shared" si="39"/>
        <v>1465.8684329742418</v>
      </c>
      <c r="P70" s="361">
        <f t="shared" si="39"/>
        <v>1473.1977751391128</v>
      </c>
      <c r="Q70" s="361">
        <f t="shared" si="39"/>
        <v>-18819.436235985191</v>
      </c>
      <c r="R70" s="361">
        <f t="shared" si="39"/>
        <v>-427.18000000000006</v>
      </c>
      <c r="S70" s="361">
        <f t="shared" si="39"/>
        <v>-1577.1800000000003</v>
      </c>
      <c r="T70" s="361">
        <f t="shared" si="39"/>
        <v>-1577.1800000000003</v>
      </c>
      <c r="U70" s="361">
        <f t="shared" si="39"/>
        <v>-1577.18</v>
      </c>
      <c r="V70" s="361">
        <f t="shared" si="39"/>
        <v>-1577.18</v>
      </c>
      <c r="W70" s="361">
        <f t="shared" si="39"/>
        <v>-1577.1800000000003</v>
      </c>
      <c r="X70" s="361">
        <f t="shared" si="39"/>
        <v>-1577.18</v>
      </c>
      <c r="Y70" s="361">
        <f t="shared" si="39"/>
        <v>-1577.18</v>
      </c>
      <c r="Z70" s="361">
        <f t="shared" si="39"/>
        <v>-1577.1799999999998</v>
      </c>
      <c r="AA70" s="361">
        <f t="shared" si="39"/>
        <v>-1577.1800000000003</v>
      </c>
      <c r="AB70" s="361">
        <f t="shared" si="39"/>
        <v>-1577.18</v>
      </c>
      <c r="AC70" s="406"/>
      <c r="AD70" s="457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  <c r="ARY70" s="25"/>
      <c r="ARZ70" s="25"/>
      <c r="ASA70" s="25"/>
      <c r="ASB70" s="25"/>
      <c r="ASC70" s="25"/>
      <c r="ASD70" s="25"/>
      <c r="ASE70" s="25"/>
      <c r="ASF70" s="25"/>
      <c r="ASG70" s="25"/>
      <c r="ASH70" s="25"/>
      <c r="ASI70" s="25"/>
      <c r="ASJ70" s="25"/>
      <c r="ASK70" s="25"/>
      <c r="ASL70" s="25"/>
      <c r="ASM70" s="25"/>
      <c r="ASN70" s="25"/>
      <c r="ASO70" s="25"/>
      <c r="ASP70" s="25"/>
      <c r="ASQ70" s="25"/>
      <c r="ASR70" s="25"/>
      <c r="ASS70" s="25"/>
      <c r="AST70" s="25"/>
      <c r="ASU70" s="25"/>
      <c r="ASV70" s="25"/>
      <c r="ASW70" s="25"/>
      <c r="ASX70" s="25"/>
      <c r="ASY70" s="25"/>
      <c r="ASZ70" s="25"/>
      <c r="ATA70" s="25"/>
      <c r="ATB70" s="25"/>
      <c r="ATC70" s="25"/>
      <c r="ATD70" s="25"/>
      <c r="ATE70" s="25"/>
      <c r="ATF70" s="25"/>
      <c r="ATG70" s="25"/>
      <c r="ATH70" s="25"/>
      <c r="ATI70" s="25"/>
      <c r="ATJ70" s="25"/>
      <c r="ATK70" s="25"/>
      <c r="ATL70" s="25"/>
      <c r="ATM70" s="25"/>
      <c r="ATN70" s="25"/>
      <c r="ATO70" s="25"/>
      <c r="ATP70" s="25"/>
      <c r="ATQ70" s="25"/>
      <c r="ATR70" s="25"/>
      <c r="ATS70" s="25"/>
      <c r="ATT70" s="25"/>
      <c r="ATU70" s="25"/>
      <c r="ATV70" s="25"/>
      <c r="ATW70" s="25"/>
      <c r="ATX70" s="25"/>
      <c r="ATY70" s="25"/>
      <c r="ATZ70" s="25"/>
      <c r="AUA70" s="25"/>
      <c r="AUB70" s="25"/>
      <c r="AUC70" s="25"/>
      <c r="AUD70" s="25"/>
      <c r="AUE70" s="25"/>
      <c r="AUF70" s="25"/>
      <c r="AUG70" s="25"/>
      <c r="AUH70" s="25"/>
      <c r="AUI70" s="25"/>
      <c r="AUJ70" s="25"/>
      <c r="AUK70" s="25"/>
      <c r="AUL70" s="25"/>
      <c r="AUM70" s="25"/>
      <c r="AUN70" s="25"/>
      <c r="AUO70" s="25"/>
      <c r="AUP70" s="25"/>
      <c r="AUQ70" s="25"/>
      <c r="AUR70" s="25"/>
      <c r="AUS70" s="25"/>
      <c r="AUT70" s="25"/>
      <c r="AUU70" s="25"/>
      <c r="AUV70" s="25"/>
      <c r="AUW70" s="25"/>
      <c r="AUX70" s="25"/>
      <c r="AUY70" s="25"/>
      <c r="AUZ70" s="25"/>
      <c r="AVA70" s="25"/>
      <c r="AVB70" s="25"/>
      <c r="AVC70" s="25"/>
      <c r="AVD70" s="25"/>
      <c r="AVE70" s="25"/>
      <c r="AVF70" s="25"/>
      <c r="AVG70" s="25"/>
      <c r="AVH70" s="25"/>
      <c r="AVI70" s="25"/>
      <c r="AVJ70" s="25"/>
      <c r="AVK70" s="25"/>
      <c r="AVL70" s="25"/>
      <c r="AVM70" s="25"/>
      <c r="AVN70" s="25"/>
      <c r="AVO70" s="25"/>
      <c r="AVP70" s="25"/>
      <c r="AVQ70" s="25"/>
      <c r="AVR70" s="25"/>
      <c r="AVS70" s="25"/>
      <c r="AVT70" s="25"/>
      <c r="AVU70" s="25"/>
      <c r="AVV70" s="25"/>
      <c r="AVW70" s="25"/>
      <c r="AVX70" s="25"/>
      <c r="AVY70" s="25"/>
      <c r="AVZ70" s="25"/>
      <c r="AWA70" s="25"/>
      <c r="AWB70" s="25"/>
      <c r="AWC70" s="25"/>
      <c r="AWD70" s="25"/>
      <c r="AWE70" s="25"/>
      <c r="AWF70" s="25"/>
      <c r="AWG70" s="25"/>
      <c r="AWH70" s="25"/>
      <c r="AWI70" s="25"/>
      <c r="AWJ70" s="25"/>
      <c r="AWK70" s="25"/>
      <c r="AWL70" s="25"/>
      <c r="AWM70" s="25"/>
      <c r="AWN70" s="25"/>
      <c r="AWO70" s="25"/>
      <c r="AWP70" s="25"/>
      <c r="AWQ70" s="25"/>
      <c r="AWR70" s="25"/>
      <c r="AWS70" s="25"/>
      <c r="AWT70" s="25"/>
      <c r="AWU70" s="25"/>
      <c r="AWV70" s="25"/>
      <c r="AWW70" s="25"/>
      <c r="AWX70" s="25"/>
      <c r="AWY70" s="25"/>
      <c r="AWZ70" s="25"/>
      <c r="AXA70" s="25"/>
      <c r="AXB70" s="25"/>
      <c r="AXC70" s="25"/>
      <c r="AXD70" s="25"/>
      <c r="AXE70" s="25"/>
      <c r="AXF70" s="25"/>
      <c r="AXG70" s="25"/>
      <c r="AXH70" s="25"/>
      <c r="AXI70" s="25"/>
      <c r="AXJ70" s="25"/>
      <c r="AXK70" s="25"/>
      <c r="AXL70" s="25"/>
      <c r="AXM70" s="25"/>
      <c r="AXN70" s="25"/>
      <c r="AXO70" s="25"/>
      <c r="AXP70" s="25"/>
      <c r="AXQ70" s="25"/>
      <c r="AXR70" s="25"/>
      <c r="AXS70" s="25"/>
      <c r="AXT70" s="25"/>
      <c r="AXU70" s="25"/>
      <c r="AXV70" s="25"/>
      <c r="AXW70" s="25"/>
      <c r="AXX70" s="25"/>
      <c r="AXY70" s="25"/>
      <c r="AXZ70" s="25"/>
      <c r="AYA70" s="25"/>
      <c r="AYB70" s="25"/>
      <c r="AYC70" s="25"/>
      <c r="AYD70" s="25"/>
      <c r="AYE70" s="25"/>
      <c r="AYF70" s="25"/>
      <c r="AYG70" s="25"/>
      <c r="AYH70" s="25"/>
      <c r="AYI70" s="25"/>
      <c r="AYJ70" s="25"/>
      <c r="AYK70" s="25"/>
      <c r="AYL70" s="25"/>
      <c r="AYM70" s="25"/>
      <c r="AYN70" s="25"/>
      <c r="AYO70" s="25"/>
      <c r="AYP70" s="25"/>
      <c r="AYQ70" s="25"/>
      <c r="AYR70" s="25"/>
      <c r="AYS70" s="25"/>
      <c r="AYT70" s="25"/>
      <c r="AYU70" s="25"/>
      <c r="AYV70" s="25"/>
      <c r="AYW70" s="25"/>
      <c r="AYX70" s="25"/>
      <c r="AYY70" s="25"/>
      <c r="AYZ70" s="25"/>
      <c r="AZA70" s="25"/>
      <c r="AZB70" s="25"/>
      <c r="AZC70" s="25"/>
      <c r="AZD70" s="25"/>
      <c r="AZE70" s="25"/>
      <c r="AZF70" s="25"/>
      <c r="AZG70" s="25"/>
      <c r="AZH70" s="25"/>
      <c r="AZI70" s="25"/>
      <c r="AZJ70" s="25"/>
      <c r="AZK70" s="25"/>
      <c r="AZL70" s="25"/>
      <c r="AZM70" s="25"/>
      <c r="AZN70" s="25"/>
      <c r="AZO70" s="25"/>
      <c r="AZP70" s="25"/>
      <c r="AZQ70" s="25"/>
      <c r="AZR70" s="25"/>
      <c r="AZS70" s="25"/>
      <c r="AZT70" s="25"/>
      <c r="AZU70" s="25"/>
      <c r="AZV70" s="25"/>
      <c r="AZW70" s="25"/>
      <c r="AZX70" s="25"/>
      <c r="AZY70" s="25"/>
      <c r="AZZ70" s="25"/>
      <c r="BAA70" s="25"/>
      <c r="BAB70" s="25"/>
      <c r="BAC70" s="25"/>
      <c r="BAD70" s="25"/>
      <c r="BAE70" s="25"/>
      <c r="BAF70" s="25"/>
      <c r="BAG70" s="25"/>
      <c r="BAH70" s="25"/>
      <c r="BAI70" s="25"/>
      <c r="BAJ70" s="25"/>
      <c r="BAK70" s="25"/>
      <c r="BAL70" s="25"/>
      <c r="BAM70" s="25"/>
      <c r="BAN70" s="25"/>
      <c r="BAO70" s="25"/>
      <c r="BAP70" s="25"/>
      <c r="BAQ70" s="25"/>
      <c r="BAR70" s="25"/>
      <c r="BAS70" s="25"/>
      <c r="BAT70" s="25"/>
      <c r="BAU70" s="25"/>
      <c r="BAV70" s="25"/>
      <c r="BAW70" s="25"/>
      <c r="BAX70" s="25"/>
      <c r="BAY70" s="25"/>
      <c r="BAZ70" s="25"/>
      <c r="BBA70" s="25"/>
      <c r="BBB70" s="25"/>
      <c r="BBC70" s="25"/>
      <c r="BBD70" s="25"/>
      <c r="BBE70" s="25"/>
      <c r="BBF70" s="25"/>
      <c r="BBG70" s="25"/>
      <c r="BBH70" s="25"/>
      <c r="BBI70" s="25"/>
      <c r="BBJ70" s="25"/>
      <c r="BBK70" s="25"/>
      <c r="BBL70" s="25"/>
      <c r="BBM70" s="25"/>
      <c r="BBN70" s="25"/>
      <c r="BBO70" s="25"/>
      <c r="BBP70" s="25"/>
      <c r="BBQ70" s="25"/>
      <c r="BBR70" s="25"/>
      <c r="BBS70" s="25"/>
      <c r="BBT70" s="25"/>
      <c r="BBU70" s="25"/>
      <c r="BBV70" s="25"/>
      <c r="BBW70" s="25"/>
      <c r="BBX70" s="25"/>
      <c r="BBY70" s="25"/>
      <c r="BBZ70" s="25"/>
      <c r="BCA70" s="25"/>
      <c r="BCB70" s="25"/>
      <c r="BCC70" s="25"/>
      <c r="BCD70" s="25"/>
      <c r="BCE70" s="25"/>
      <c r="BCF70" s="25"/>
      <c r="BCG70" s="25"/>
      <c r="BCH70" s="25"/>
      <c r="BCI70" s="25"/>
      <c r="BCJ70" s="25"/>
      <c r="BCK70" s="25"/>
      <c r="BCL70" s="25"/>
      <c r="BCM70" s="25"/>
      <c r="BCN70" s="25"/>
      <c r="BCO70" s="25"/>
      <c r="BCP70" s="25"/>
      <c r="BCQ70" s="25"/>
      <c r="BCR70" s="25"/>
      <c r="BCS70" s="25"/>
      <c r="BCT70" s="25"/>
      <c r="BCU70" s="25"/>
      <c r="BCV70" s="25"/>
      <c r="BCW70" s="25"/>
      <c r="BCX70" s="25"/>
      <c r="BCY70" s="25"/>
      <c r="BCZ70" s="25"/>
      <c r="BDA70" s="25"/>
      <c r="BDB70" s="25"/>
      <c r="BDC70" s="25"/>
      <c r="BDD70" s="25"/>
      <c r="BDE70" s="25"/>
      <c r="BDF70" s="25"/>
      <c r="BDG70" s="25"/>
      <c r="BDH70" s="25"/>
      <c r="BDI70" s="25"/>
      <c r="BDJ70" s="25"/>
      <c r="BDK70" s="25"/>
      <c r="BDL70" s="25"/>
      <c r="BDM70" s="25"/>
      <c r="BDN70" s="25"/>
      <c r="BDO70" s="25"/>
      <c r="BDP70" s="25"/>
      <c r="BDQ70" s="25"/>
      <c r="BDR70" s="25"/>
      <c r="BDS70" s="25"/>
      <c r="BDT70" s="25"/>
      <c r="BDU70" s="25"/>
      <c r="BDV70" s="25"/>
      <c r="BDW70" s="25"/>
      <c r="BDX70" s="25"/>
      <c r="BDY70" s="25"/>
      <c r="BDZ70" s="25"/>
      <c r="BEA70" s="25"/>
      <c r="BEB70" s="25"/>
      <c r="BEC70" s="25"/>
      <c r="BED70" s="25"/>
      <c r="BEE70" s="25"/>
      <c r="BEF70" s="25"/>
      <c r="BEG70" s="25"/>
      <c r="BEH70" s="25"/>
      <c r="BEI70" s="25"/>
      <c r="BEJ70" s="25"/>
      <c r="BEK70" s="25"/>
      <c r="BEL70" s="25"/>
      <c r="BEM70" s="25"/>
      <c r="BEN70" s="25"/>
      <c r="BEO70" s="25"/>
      <c r="BEP70" s="25"/>
      <c r="BEQ70" s="25"/>
      <c r="BER70" s="25"/>
      <c r="BES70" s="25"/>
      <c r="BET70" s="25"/>
      <c r="BEU70" s="25"/>
      <c r="BEV70" s="25"/>
      <c r="BEW70" s="25"/>
      <c r="BEX70" s="25"/>
      <c r="BEY70" s="25"/>
      <c r="BEZ70" s="25"/>
      <c r="BFA70" s="25"/>
      <c r="BFB70" s="25"/>
      <c r="BFC70" s="25"/>
      <c r="BFD70" s="25"/>
      <c r="BFE70" s="25"/>
      <c r="BFF70" s="25"/>
      <c r="BFG70" s="25"/>
      <c r="BFH70" s="25"/>
      <c r="BFI70" s="25"/>
      <c r="BFJ70" s="25"/>
      <c r="BFK70" s="25"/>
      <c r="BFL70" s="25"/>
      <c r="BFM70" s="25"/>
      <c r="BFN70" s="25"/>
      <c r="BFO70" s="25"/>
      <c r="BFP70" s="25"/>
      <c r="BFQ70" s="25"/>
      <c r="BFR70" s="25"/>
      <c r="BFS70" s="25"/>
      <c r="BFT70" s="25"/>
      <c r="BFU70" s="25"/>
      <c r="BFV70" s="25"/>
      <c r="BFW70" s="25"/>
      <c r="BFX70" s="25"/>
      <c r="BFY70" s="25"/>
      <c r="BFZ70" s="25"/>
      <c r="BGA70" s="25"/>
      <c r="BGB70" s="25"/>
      <c r="BGC70" s="25"/>
      <c r="BGD70" s="25"/>
      <c r="BGE70" s="25"/>
      <c r="BGF70" s="25"/>
      <c r="BGG70" s="25"/>
      <c r="BGH70" s="25"/>
      <c r="BGI70" s="25"/>
      <c r="BGJ70" s="25"/>
      <c r="BGK70" s="25"/>
      <c r="BGL70" s="25"/>
      <c r="BGM70" s="25"/>
      <c r="BGN70" s="25"/>
      <c r="BGO70" s="25"/>
      <c r="BGP70" s="25"/>
      <c r="BGQ70" s="25"/>
      <c r="BGR70" s="25"/>
      <c r="BGS70" s="25"/>
      <c r="BGT70" s="25"/>
      <c r="BGU70" s="25"/>
      <c r="BGV70" s="25"/>
      <c r="BGW70" s="25"/>
      <c r="BGX70" s="25"/>
      <c r="BGY70" s="25"/>
      <c r="BGZ70" s="25"/>
      <c r="BHA70" s="25"/>
      <c r="BHB70" s="25"/>
      <c r="BHC70" s="25"/>
      <c r="BHD70" s="25"/>
      <c r="BHE70" s="25"/>
      <c r="BHF70" s="25"/>
      <c r="BHG70" s="25"/>
      <c r="BHH70" s="25"/>
      <c r="BHI70" s="25"/>
      <c r="BHJ70" s="25"/>
      <c r="BHK70" s="25"/>
      <c r="BHL70" s="25"/>
      <c r="BHM70" s="25"/>
      <c r="BHN70" s="25"/>
      <c r="BHO70" s="25"/>
      <c r="BHP70" s="25"/>
      <c r="BHQ70" s="25"/>
      <c r="BHR70" s="25"/>
      <c r="BHS70" s="25"/>
      <c r="BHT70" s="25"/>
      <c r="BHU70" s="25"/>
      <c r="BHV70" s="25"/>
      <c r="BHW70" s="25"/>
      <c r="BHX70" s="25"/>
      <c r="BHY70" s="25"/>
      <c r="BHZ70" s="25"/>
      <c r="BIA70" s="25"/>
      <c r="BIB70" s="25"/>
      <c r="BIC70" s="25"/>
      <c r="BID70" s="25"/>
      <c r="BIE70" s="25"/>
      <c r="BIF70" s="25"/>
      <c r="BIG70" s="25"/>
      <c r="BIH70" s="25"/>
      <c r="BII70" s="25"/>
      <c r="BIJ70" s="25"/>
      <c r="BIK70" s="25"/>
      <c r="BIL70" s="25"/>
      <c r="BIM70" s="25"/>
      <c r="BIN70" s="25"/>
      <c r="BIO70" s="25"/>
      <c r="BIP70" s="25"/>
      <c r="BIQ70" s="25"/>
      <c r="BIR70" s="25"/>
      <c r="BIS70" s="25"/>
      <c r="BIT70" s="25"/>
      <c r="BIU70" s="25"/>
      <c r="BIV70" s="25"/>
      <c r="BIW70" s="25"/>
      <c r="BIX70" s="25"/>
      <c r="BIY70" s="25"/>
      <c r="BIZ70" s="25"/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  <c r="BLV70" s="25"/>
      <c r="BLW70" s="25"/>
      <c r="BLX70" s="25"/>
      <c r="BLY70" s="25"/>
      <c r="BLZ70" s="25"/>
      <c r="BMA70" s="25"/>
      <c r="BMB70" s="25"/>
      <c r="BMC70" s="25"/>
      <c r="BMD70" s="25"/>
      <c r="BME70" s="25"/>
      <c r="BMF70" s="25"/>
      <c r="BMG70" s="25"/>
      <c r="BMH70" s="25"/>
      <c r="BMI70" s="25"/>
      <c r="BMJ70" s="25"/>
      <c r="BMK70" s="25"/>
      <c r="BML70" s="25"/>
      <c r="BMM70" s="25"/>
      <c r="BMN70" s="25"/>
      <c r="BMO70" s="25"/>
      <c r="BMP70" s="25"/>
      <c r="BMQ70" s="25"/>
      <c r="BMR70" s="25"/>
      <c r="BMS70" s="25"/>
      <c r="BMT70" s="25"/>
      <c r="BMU70" s="25"/>
      <c r="BMV70" s="25"/>
      <c r="BMW70" s="25"/>
      <c r="BMX70" s="25"/>
      <c r="BMY70" s="25"/>
      <c r="BMZ70" s="25"/>
      <c r="BNA70" s="25"/>
      <c r="BNB70" s="25"/>
      <c r="BNC70" s="25"/>
      <c r="BND70" s="25"/>
      <c r="BNE70" s="25"/>
      <c r="BNF70" s="25"/>
      <c r="BNG70" s="25"/>
      <c r="BNH70" s="25"/>
      <c r="BNI70" s="25"/>
      <c r="BNJ70" s="25"/>
      <c r="BNK70" s="25"/>
      <c r="BNL70" s="25"/>
      <c r="BNM70" s="25"/>
      <c r="BNN70" s="25"/>
      <c r="BNO70" s="25"/>
      <c r="BNP70" s="25"/>
      <c r="BNQ70" s="25"/>
      <c r="BNR70" s="25"/>
      <c r="BNS70" s="25"/>
      <c r="BNT70" s="25"/>
      <c r="BNU70" s="25"/>
      <c r="BNV70" s="25"/>
      <c r="BNW70" s="25"/>
      <c r="BNX70" s="25"/>
      <c r="BNY70" s="25"/>
      <c r="BNZ70" s="25"/>
      <c r="BOA70" s="25"/>
      <c r="BOB70" s="25"/>
      <c r="BOC70" s="25"/>
      <c r="BOD70" s="25"/>
      <c r="BOE70" s="25"/>
      <c r="BOF70" s="25"/>
      <c r="BOG70" s="25"/>
      <c r="BOH70" s="25"/>
      <c r="BOI70" s="25"/>
      <c r="BOJ70" s="25"/>
      <c r="BOK70" s="25"/>
      <c r="BOL70" s="25"/>
      <c r="BOM70" s="25"/>
      <c r="BON70" s="25"/>
      <c r="BOO70" s="25"/>
      <c r="BOP70" s="25"/>
      <c r="BOQ70" s="25"/>
      <c r="BOR70" s="25"/>
      <c r="BOS70" s="25"/>
      <c r="BOT70" s="25"/>
      <c r="BOU70" s="25"/>
      <c r="BOV70" s="25"/>
      <c r="BOW70" s="25"/>
      <c r="BOX70" s="25"/>
      <c r="BOY70" s="25"/>
      <c r="BOZ70" s="25"/>
      <c r="BPA70" s="25"/>
      <c r="BPB70" s="25"/>
      <c r="BPC70" s="25"/>
      <c r="BPD70" s="25"/>
      <c r="BPE70" s="25"/>
      <c r="BPF70" s="25"/>
      <c r="BPG70" s="25"/>
      <c r="BPH70" s="25"/>
      <c r="BPI70" s="25"/>
      <c r="BPJ70" s="25"/>
      <c r="BPK70" s="25"/>
      <c r="BPL70" s="25"/>
      <c r="BPM70" s="25"/>
      <c r="BPN70" s="25"/>
      <c r="BPO70" s="25"/>
      <c r="BPP70" s="25"/>
      <c r="BPQ70" s="25"/>
      <c r="BPR70" s="25"/>
      <c r="BPS70" s="25"/>
      <c r="BPT70" s="25"/>
      <c r="BPU70" s="25"/>
      <c r="BPV70" s="25"/>
      <c r="BPW70" s="25"/>
      <c r="BPX70" s="25"/>
      <c r="BPY70" s="25"/>
      <c r="BPZ70" s="25"/>
      <c r="BQA70" s="25"/>
      <c r="BQB70" s="25"/>
      <c r="BQC70" s="25"/>
      <c r="BQD70" s="25"/>
      <c r="BQE70" s="25"/>
      <c r="BQF70" s="25"/>
      <c r="BQG70" s="25"/>
      <c r="BQH70" s="25"/>
      <c r="BQI70" s="25"/>
      <c r="BQJ70" s="25"/>
      <c r="BQK70" s="25"/>
      <c r="BQL70" s="25"/>
      <c r="BQM70" s="25"/>
      <c r="BQN70" s="25"/>
      <c r="BQO70" s="25"/>
      <c r="BQP70" s="25"/>
      <c r="BQQ70" s="25"/>
      <c r="BQR70" s="25"/>
      <c r="BQS70" s="25"/>
      <c r="BQT70" s="25"/>
      <c r="BQU70" s="25"/>
      <c r="BQV70" s="25"/>
      <c r="BQW70" s="25"/>
      <c r="BQX70" s="25"/>
      <c r="BQY70" s="25"/>
      <c r="BQZ70" s="25"/>
      <c r="BRA70" s="25"/>
      <c r="BRB70" s="25"/>
      <c r="BRC70" s="25"/>
      <c r="BRD70" s="25"/>
      <c r="BRE70" s="25"/>
      <c r="BRF70" s="25"/>
      <c r="BRG70" s="25"/>
      <c r="BRH70" s="25"/>
      <c r="BRI70" s="25"/>
      <c r="BRJ70" s="25"/>
      <c r="BRK70" s="25"/>
      <c r="BRL70" s="25"/>
      <c r="BRM70" s="25"/>
      <c r="BRN70" s="25"/>
      <c r="BRO70" s="25"/>
      <c r="BRP70" s="25"/>
      <c r="BRQ70" s="25"/>
      <c r="BRR70" s="25"/>
      <c r="BRS70" s="25"/>
      <c r="BRT70" s="25"/>
      <c r="BRU70" s="25"/>
      <c r="BRV70" s="25"/>
      <c r="BRW70" s="25"/>
      <c r="BRX70" s="25"/>
      <c r="BRY70" s="25"/>
      <c r="BRZ70" s="25"/>
      <c r="BSA70" s="25"/>
      <c r="BSB70" s="25"/>
      <c r="BSC70" s="25"/>
      <c r="BSD70" s="25"/>
      <c r="BSE70" s="25"/>
      <c r="BSF70" s="25"/>
      <c r="BSG70" s="25"/>
      <c r="BSH70" s="25"/>
      <c r="BSI70" s="25"/>
      <c r="BSJ70" s="25"/>
      <c r="BSK70" s="25"/>
      <c r="BSL70" s="25"/>
      <c r="BSM70" s="25"/>
      <c r="BSN70" s="25"/>
      <c r="BSO70" s="25"/>
      <c r="BSP70" s="25"/>
      <c r="BSQ70" s="25"/>
      <c r="BSR70" s="25"/>
      <c r="BSS70" s="25"/>
      <c r="BST70" s="25"/>
      <c r="BSU70" s="25"/>
      <c r="BSV70" s="25"/>
      <c r="BSW70" s="25"/>
      <c r="BSX70" s="25"/>
      <c r="BSY70" s="25"/>
      <c r="BSZ70" s="25"/>
      <c r="BTA70" s="25"/>
      <c r="BTB70" s="25"/>
      <c r="BTC70" s="25"/>
      <c r="BTD70" s="25"/>
      <c r="BTE70" s="25"/>
      <c r="BTF70" s="25"/>
      <c r="BTG70" s="25"/>
      <c r="BTH70" s="25"/>
      <c r="BTI70" s="25"/>
      <c r="BTJ70" s="25"/>
      <c r="BTK70" s="25"/>
    </row>
    <row r="71" spans="1:1883" s="190" customFormat="1" ht="16.5" thickTop="1" thickBot="1" x14ac:dyDescent="0.3">
      <c r="A71" s="191"/>
      <c r="B71" s="169" t="s">
        <v>203</v>
      </c>
      <c r="C71" s="258"/>
      <c r="D71" s="458"/>
      <c r="E71" s="258">
        <f>E70</f>
        <v>20300</v>
      </c>
      <c r="F71" s="258">
        <f t="shared" ref="F71:P71" si="40">F70+E71</f>
        <v>51.5</v>
      </c>
      <c r="G71" s="258">
        <f t="shared" si="40"/>
        <v>90.577499999999418</v>
      </c>
      <c r="H71" s="258">
        <f t="shared" si="40"/>
        <v>68.850387499999215</v>
      </c>
      <c r="I71" s="258">
        <f t="shared" si="40"/>
        <v>1389.0146394374992</v>
      </c>
      <c r="J71" s="258">
        <f t="shared" si="40"/>
        <v>2818.7797126346868</v>
      </c>
      <c r="K71" s="258">
        <f t="shared" si="40"/>
        <v>4255.6936111978603</v>
      </c>
      <c r="L71" s="258">
        <f t="shared" si="40"/>
        <v>5699.7920792538498</v>
      </c>
      <c r="M71" s="258">
        <f t="shared" si="40"/>
        <v>7151.111039650119</v>
      </c>
      <c r="N71" s="258">
        <f t="shared" si="40"/>
        <v>8609.6865948483701</v>
      </c>
      <c r="O71" s="258">
        <f t="shared" si="40"/>
        <v>10075.555027822611</v>
      </c>
      <c r="P71" s="258">
        <f t="shared" si="40"/>
        <v>11548.752802961724</v>
      </c>
      <c r="Q71" s="258">
        <f t="shared" ref="Q71:AB71" si="41">Q70+P71</f>
        <v>-7270.6834330234669</v>
      </c>
      <c r="R71" s="258">
        <f t="shared" si="41"/>
        <v>-7697.8634330234672</v>
      </c>
      <c r="S71" s="258">
        <f t="shared" si="41"/>
        <v>-9275.0434330234675</v>
      </c>
      <c r="T71" s="258">
        <f t="shared" si="41"/>
        <v>-10852.223433023468</v>
      </c>
      <c r="U71" s="258">
        <f t="shared" si="41"/>
        <v>-12429.403433023468</v>
      </c>
      <c r="V71" s="258">
        <f t="shared" si="41"/>
        <v>-14006.583433023468</v>
      </c>
      <c r="W71" s="258">
        <f t="shared" si="41"/>
        <v>-15583.763433023469</v>
      </c>
      <c r="X71" s="258">
        <f t="shared" si="41"/>
        <v>-17160.943433023469</v>
      </c>
      <c r="Y71" s="258">
        <f t="shared" si="41"/>
        <v>-18738.123433023469</v>
      </c>
      <c r="Z71" s="258">
        <f t="shared" si="41"/>
        <v>-20315.30343302347</v>
      </c>
      <c r="AA71" s="258">
        <f t="shared" si="41"/>
        <v>-21892.48343302347</v>
      </c>
      <c r="AB71" s="258">
        <f t="shared" si="41"/>
        <v>-23469.66343302347</v>
      </c>
      <c r="AC71" s="407"/>
      <c r="AD71" s="458"/>
      <c r="AE71" s="199"/>
    </row>
    <row r="72" spans="1:1883" s="190" customFormat="1" ht="15.75" thickTop="1" x14ac:dyDescent="0.25">
      <c r="A72" s="191"/>
      <c r="B72" s="192"/>
      <c r="C72" s="363"/>
      <c r="D72" s="459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424"/>
      <c r="AD72" s="459"/>
      <c r="AE72" s="199"/>
    </row>
    <row r="73" spans="1:1883" s="238" customFormat="1" x14ac:dyDescent="0.25">
      <c r="A73" s="191"/>
      <c r="B73" s="192"/>
      <c r="C73" s="204" t="s">
        <v>173</v>
      </c>
      <c r="D73" s="517">
        <v>5.0000000000000001E-3</v>
      </c>
      <c r="E73" s="235" t="s">
        <v>172</v>
      </c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424"/>
      <c r="AD73" s="459"/>
      <c r="AE73" s="199"/>
    </row>
    <row r="74" spans="1:1883" s="190" customFormat="1" x14ac:dyDescent="0.25">
      <c r="A74" s="191"/>
      <c r="C74" s="204" t="s">
        <v>120</v>
      </c>
      <c r="D74" s="517">
        <v>0.03</v>
      </c>
      <c r="E74" s="235" t="s">
        <v>171</v>
      </c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424"/>
      <c r="AD74" s="459"/>
    </row>
    <row r="75" spans="1:1883" s="190" customFormat="1" x14ac:dyDescent="0.25">
      <c r="A75" s="191"/>
      <c r="C75" s="204" t="s">
        <v>121</v>
      </c>
      <c r="D75" s="518">
        <v>1.95E-2</v>
      </c>
      <c r="E75" s="235" t="s">
        <v>172</v>
      </c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424"/>
      <c r="AD75" s="459"/>
    </row>
    <row r="76" spans="1:1883" s="190" customFormat="1" x14ac:dyDescent="0.25">
      <c r="A76" s="191"/>
      <c r="B76" s="192"/>
      <c r="C76" s="234" t="s">
        <v>129</v>
      </c>
      <c r="D76" s="519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424"/>
      <c r="AD76" s="459"/>
    </row>
    <row r="77" spans="1:1883" s="190" customFormat="1" x14ac:dyDescent="0.25">
      <c r="A77" s="239"/>
      <c r="B77" s="192"/>
      <c r="C77" s="236" t="s">
        <v>122</v>
      </c>
      <c r="D77" s="520"/>
      <c r="E77" s="237">
        <f t="shared" ref="E77:AB77" si="42">E61</f>
        <v>0</v>
      </c>
      <c r="F77" s="237">
        <f t="shared" si="42"/>
        <v>30000</v>
      </c>
      <c r="G77" s="237">
        <f t="shared" si="42"/>
        <v>0</v>
      </c>
      <c r="H77" s="237">
        <f t="shared" si="42"/>
        <v>0</v>
      </c>
      <c r="I77" s="237">
        <f t="shared" si="42"/>
        <v>0</v>
      </c>
      <c r="J77" s="237">
        <f t="shared" si="42"/>
        <v>0</v>
      </c>
      <c r="K77" s="237">
        <f t="shared" si="42"/>
        <v>0</v>
      </c>
      <c r="L77" s="237">
        <f t="shared" si="42"/>
        <v>0</v>
      </c>
      <c r="M77" s="237">
        <f t="shared" si="42"/>
        <v>0</v>
      </c>
      <c r="N77" s="237">
        <f t="shared" si="42"/>
        <v>0</v>
      </c>
      <c r="O77" s="237">
        <f t="shared" si="42"/>
        <v>0</v>
      </c>
      <c r="P77" s="237">
        <f t="shared" si="42"/>
        <v>0</v>
      </c>
      <c r="Q77" s="237">
        <f t="shared" si="42"/>
        <v>0</v>
      </c>
      <c r="R77" s="237">
        <f t="shared" si="42"/>
        <v>0</v>
      </c>
      <c r="S77" s="237">
        <f t="shared" si="42"/>
        <v>0</v>
      </c>
      <c r="T77" s="237">
        <f t="shared" si="42"/>
        <v>0</v>
      </c>
      <c r="U77" s="237">
        <f t="shared" si="42"/>
        <v>0</v>
      </c>
      <c r="V77" s="237">
        <f t="shared" si="42"/>
        <v>0</v>
      </c>
      <c r="W77" s="237">
        <f t="shared" si="42"/>
        <v>0</v>
      </c>
      <c r="X77" s="237">
        <f t="shared" si="42"/>
        <v>0</v>
      </c>
      <c r="Y77" s="237">
        <f t="shared" si="42"/>
        <v>0</v>
      </c>
      <c r="Z77" s="237">
        <f t="shared" si="42"/>
        <v>0</v>
      </c>
      <c r="AA77" s="237">
        <f t="shared" si="42"/>
        <v>0</v>
      </c>
      <c r="AB77" s="237">
        <f t="shared" si="42"/>
        <v>0</v>
      </c>
      <c r="AC77" s="425"/>
      <c r="AD77" s="460"/>
    </row>
    <row r="78" spans="1:1883" s="190" customFormat="1" x14ac:dyDescent="0.25">
      <c r="A78" s="191"/>
      <c r="B78" s="192"/>
      <c r="C78" s="234" t="s">
        <v>133</v>
      </c>
      <c r="D78" s="519"/>
      <c r="E78" s="225">
        <v>0</v>
      </c>
      <c r="F78" s="225">
        <v>0</v>
      </c>
      <c r="G78" s="225">
        <v>1577.18</v>
      </c>
      <c r="H78" s="225">
        <f>G78</f>
        <v>1577.18</v>
      </c>
      <c r="I78" s="225">
        <f t="shared" ref="I78:P78" si="43">H78</f>
        <v>1577.18</v>
      </c>
      <c r="J78" s="225">
        <f t="shared" si="43"/>
        <v>1577.18</v>
      </c>
      <c r="K78" s="225">
        <f t="shared" si="43"/>
        <v>1577.18</v>
      </c>
      <c r="L78" s="225">
        <f t="shared" si="43"/>
        <v>1577.18</v>
      </c>
      <c r="M78" s="225">
        <f t="shared" si="43"/>
        <v>1577.18</v>
      </c>
      <c r="N78" s="225">
        <f t="shared" si="43"/>
        <v>1577.18</v>
      </c>
      <c r="O78" s="225">
        <f t="shared" si="43"/>
        <v>1577.18</v>
      </c>
      <c r="P78" s="225">
        <f t="shared" si="43"/>
        <v>1577.18</v>
      </c>
      <c r="Q78" s="225">
        <f t="shared" ref="Q78:AB78" si="44">P78</f>
        <v>1577.18</v>
      </c>
      <c r="R78" s="225">
        <f t="shared" si="44"/>
        <v>1577.18</v>
      </c>
      <c r="S78" s="225">
        <f t="shared" si="44"/>
        <v>1577.18</v>
      </c>
      <c r="T78" s="225">
        <f t="shared" si="44"/>
        <v>1577.18</v>
      </c>
      <c r="U78" s="225">
        <f t="shared" si="44"/>
        <v>1577.18</v>
      </c>
      <c r="V78" s="225">
        <f t="shared" si="44"/>
        <v>1577.18</v>
      </c>
      <c r="W78" s="225">
        <f t="shared" si="44"/>
        <v>1577.18</v>
      </c>
      <c r="X78" s="225">
        <f t="shared" si="44"/>
        <v>1577.18</v>
      </c>
      <c r="Y78" s="225">
        <f t="shared" si="44"/>
        <v>1577.18</v>
      </c>
      <c r="Z78" s="225">
        <f t="shared" si="44"/>
        <v>1577.18</v>
      </c>
      <c r="AA78" s="225">
        <f t="shared" si="44"/>
        <v>1577.18</v>
      </c>
      <c r="AB78" s="225">
        <f t="shared" si="44"/>
        <v>1577.18</v>
      </c>
      <c r="AC78" s="424"/>
      <c r="AD78" s="459"/>
    </row>
    <row r="79" spans="1:1883" s="190" customFormat="1" x14ac:dyDescent="0.25">
      <c r="A79" s="191"/>
      <c r="B79" s="192"/>
      <c r="C79" s="234" t="s">
        <v>123</v>
      </c>
      <c r="D79" s="519"/>
      <c r="E79" s="225">
        <f>D80*$D$75</f>
        <v>0</v>
      </c>
      <c r="F79" s="225">
        <f t="shared" ref="F79:P79" si="45">E80*$D$75</f>
        <v>0</v>
      </c>
      <c r="G79" s="225">
        <f t="shared" si="45"/>
        <v>585</v>
      </c>
      <c r="H79" s="225">
        <f t="shared" si="45"/>
        <v>565.65248999999994</v>
      </c>
      <c r="I79" s="225">
        <f t="shared" si="45"/>
        <v>545.92770355499999</v>
      </c>
      <c r="J79" s="225">
        <f t="shared" si="45"/>
        <v>525.81828377432248</v>
      </c>
      <c r="K79" s="225">
        <f t="shared" si="45"/>
        <v>505.31673030792177</v>
      </c>
      <c r="L79" s="225">
        <f t="shared" si="45"/>
        <v>484.41539654892625</v>
      </c>
      <c r="M79" s="225">
        <f t="shared" si="45"/>
        <v>463.10648678163034</v>
      </c>
      <c r="N79" s="225">
        <f t="shared" si="45"/>
        <v>441.38205327387215</v>
      </c>
      <c r="O79" s="225">
        <f t="shared" si="45"/>
        <v>419.23399331271258</v>
      </c>
      <c r="P79" s="225">
        <f t="shared" si="45"/>
        <v>396.65404618231048</v>
      </c>
      <c r="Q79" s="225">
        <f t="shared" ref="Q79:AB79" si="46">P80*$D$75</f>
        <v>373.63379008286552</v>
      </c>
      <c r="R79" s="225">
        <f t="shared" si="46"/>
        <v>350.16463898948138</v>
      </c>
      <c r="S79" s="225">
        <f t="shared" si="46"/>
        <v>326.23783944977629</v>
      </c>
      <c r="T79" s="225">
        <f t="shared" si="46"/>
        <v>301.84446731904688</v>
      </c>
      <c r="U79" s="225">
        <f t="shared" si="46"/>
        <v>276.97542443176826</v>
      </c>
      <c r="V79" s="225">
        <f t="shared" si="46"/>
        <v>251.62143520818776</v>
      </c>
      <c r="W79" s="225">
        <f t="shared" si="46"/>
        <v>225.7730431947474</v>
      </c>
      <c r="X79" s="225">
        <f t="shared" si="46"/>
        <v>199.42060753704499</v>
      </c>
      <c r="Y79" s="225">
        <f t="shared" si="46"/>
        <v>172.55429938401736</v>
      </c>
      <c r="Z79" s="225">
        <f t="shared" si="46"/>
        <v>145.16409822200569</v>
      </c>
      <c r="AA79" s="225">
        <f t="shared" si="46"/>
        <v>117.23978813733481</v>
      </c>
      <c r="AB79" s="225">
        <f t="shared" si="46"/>
        <v>88.770954006012829</v>
      </c>
      <c r="AC79" s="424"/>
      <c r="AD79" s="459"/>
    </row>
    <row r="80" spans="1:1883" s="190" customFormat="1" x14ac:dyDescent="0.25">
      <c r="A80" s="191"/>
      <c r="B80" s="240"/>
      <c r="C80" s="241" t="s">
        <v>124</v>
      </c>
      <c r="D80" s="521">
        <v>0</v>
      </c>
      <c r="E80" s="242">
        <f>D80+E77+E78+E79</f>
        <v>0</v>
      </c>
      <c r="F80" s="242">
        <f>E80+F77+F78+F79</f>
        <v>30000</v>
      </c>
      <c r="G80" s="242">
        <f>F80+G77-G78+G79</f>
        <v>29007.82</v>
      </c>
      <c r="H80" s="242">
        <f t="shared" ref="H80:P80" si="47">G80+H77-H78+H79</f>
        <v>27996.29249</v>
      </c>
      <c r="I80" s="242">
        <f t="shared" si="47"/>
        <v>26965.040193555</v>
      </c>
      <c r="J80" s="242">
        <f t="shared" si="47"/>
        <v>25913.678477329322</v>
      </c>
      <c r="K80" s="242">
        <f t="shared" si="47"/>
        <v>24841.815207637243</v>
      </c>
      <c r="L80" s="242">
        <f t="shared" si="47"/>
        <v>23749.05060418617</v>
      </c>
      <c r="M80" s="242">
        <f t="shared" si="47"/>
        <v>22634.977090967801</v>
      </c>
      <c r="N80" s="242">
        <f t="shared" si="47"/>
        <v>21499.179144241672</v>
      </c>
      <c r="O80" s="242">
        <f t="shared" si="47"/>
        <v>20341.233137554384</v>
      </c>
      <c r="P80" s="242">
        <f t="shared" si="47"/>
        <v>19160.707183736693</v>
      </c>
      <c r="Q80" s="242">
        <f t="shared" ref="Q80:AB80" si="48">P80+Q77-Q78+Q79</f>
        <v>17957.160973819558</v>
      </c>
      <c r="R80" s="242">
        <f t="shared" si="48"/>
        <v>16730.145612809039</v>
      </c>
      <c r="S80" s="242">
        <f t="shared" si="48"/>
        <v>15479.203452258815</v>
      </c>
      <c r="T80" s="242">
        <f t="shared" si="48"/>
        <v>14203.86791957786</v>
      </c>
      <c r="U80" s="242">
        <f t="shared" si="48"/>
        <v>12903.663344009628</v>
      </c>
      <c r="V80" s="242">
        <f t="shared" si="48"/>
        <v>11578.104779217816</v>
      </c>
      <c r="W80" s="242">
        <f t="shared" si="48"/>
        <v>10226.697822412563</v>
      </c>
      <c r="X80" s="242">
        <f t="shared" si="48"/>
        <v>8848.9384299496087</v>
      </c>
      <c r="Y80" s="242">
        <f t="shared" si="48"/>
        <v>7444.3127293336256</v>
      </c>
      <c r="Z80" s="242">
        <f t="shared" si="48"/>
        <v>6012.2968275556314</v>
      </c>
      <c r="AA80" s="242">
        <f t="shared" si="48"/>
        <v>4552.3566156929655</v>
      </c>
      <c r="AB80" s="242">
        <f t="shared" si="48"/>
        <v>3063.947569698978</v>
      </c>
      <c r="AC80" s="426"/>
      <c r="AD80" s="461"/>
    </row>
    <row r="81" spans="1:30" s="190" customFormat="1" x14ac:dyDescent="0.25">
      <c r="A81" s="191"/>
      <c r="B81" s="274"/>
      <c r="C81" s="275"/>
      <c r="D81" s="522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427"/>
      <c r="AD81" s="462"/>
    </row>
    <row r="82" spans="1:30" s="190" customFormat="1" x14ac:dyDescent="0.25">
      <c r="A82" s="191"/>
      <c r="B82" s="192"/>
      <c r="C82" s="234"/>
      <c r="D82" s="519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424"/>
      <c r="AD82" s="459"/>
    </row>
    <row r="83" spans="1:30" s="190" customFormat="1" x14ac:dyDescent="0.25">
      <c r="A83" s="191"/>
      <c r="B83" s="192"/>
      <c r="C83" s="234"/>
      <c r="D83" s="519"/>
      <c r="E83" s="225"/>
      <c r="F83" s="225"/>
      <c r="G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424"/>
      <c r="AD83" s="459"/>
    </row>
    <row r="84" spans="1:30" s="190" customFormat="1" x14ac:dyDescent="0.25">
      <c r="A84" s="191"/>
      <c r="B84" s="192"/>
      <c r="C84" s="234"/>
      <c r="D84" s="519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459"/>
    </row>
    <row r="85" spans="1:30" s="190" customFormat="1" x14ac:dyDescent="0.25">
      <c r="A85" s="191"/>
      <c r="B85" s="192"/>
      <c r="C85" s="234"/>
      <c r="D85" s="519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459"/>
    </row>
    <row r="86" spans="1:30" s="190" customFormat="1" x14ac:dyDescent="0.25">
      <c r="A86" s="191"/>
      <c r="B86" s="192"/>
      <c r="C86" s="234"/>
      <c r="D86" s="519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459"/>
    </row>
    <row r="87" spans="1:30" s="190" customFormat="1" x14ac:dyDescent="0.25">
      <c r="A87" s="191"/>
      <c r="B87" s="192"/>
      <c r="C87" s="234"/>
      <c r="D87" s="519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459"/>
    </row>
    <row r="88" spans="1:30" s="190" customFormat="1" x14ac:dyDescent="0.25">
      <c r="A88" s="191"/>
      <c r="B88" s="192"/>
      <c r="C88" s="234"/>
      <c r="D88" s="519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459"/>
    </row>
    <row r="89" spans="1:30" s="190" customFormat="1" x14ac:dyDescent="0.25">
      <c r="A89" s="191"/>
      <c r="B89" s="192"/>
      <c r="C89" s="234"/>
      <c r="D89" s="519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459"/>
    </row>
    <row r="90" spans="1:30" s="190" customFormat="1" x14ac:dyDescent="0.25">
      <c r="A90" s="191"/>
      <c r="B90" s="192"/>
      <c r="C90" s="234"/>
      <c r="D90" s="519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459"/>
    </row>
    <row r="91" spans="1:30" s="190" customFormat="1" x14ac:dyDescent="0.25">
      <c r="A91" s="191"/>
      <c r="B91" s="192"/>
      <c r="C91" s="234"/>
      <c r="D91" s="519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459"/>
    </row>
    <row r="92" spans="1:30" s="190" customFormat="1" x14ac:dyDescent="0.25">
      <c r="A92" s="191"/>
      <c r="B92" s="192"/>
      <c r="C92" s="234"/>
      <c r="D92" s="519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459"/>
    </row>
    <row r="93" spans="1:30" s="190" customFormat="1" x14ac:dyDescent="0.25">
      <c r="A93" s="191"/>
      <c r="B93" s="192"/>
      <c r="C93" s="234"/>
      <c r="D93" s="519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459"/>
    </row>
    <row r="94" spans="1:30" s="190" customFormat="1" x14ac:dyDescent="0.25">
      <c r="A94" s="191"/>
      <c r="B94" s="192"/>
      <c r="C94" s="234"/>
      <c r="D94" s="519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459"/>
    </row>
    <row r="95" spans="1:30" s="190" customFormat="1" x14ac:dyDescent="0.25">
      <c r="A95" s="191"/>
      <c r="B95" s="192"/>
      <c r="C95" s="234"/>
      <c r="D95" s="519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459"/>
    </row>
    <row r="96" spans="1:30" s="193" customFormat="1" x14ac:dyDescent="0.25">
      <c r="A96" s="191"/>
      <c r="B96" s="192"/>
      <c r="C96" s="234"/>
      <c r="D96" s="519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459"/>
    </row>
    <row r="97" spans="1:30" s="198" customFormat="1" ht="18" customHeight="1" x14ac:dyDescent="0.25">
      <c r="A97" s="191"/>
      <c r="B97" s="192"/>
      <c r="C97" s="234"/>
      <c r="D97" s="519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459"/>
    </row>
    <row r="98" spans="1:30" s="200" customFormat="1" x14ac:dyDescent="0.25">
      <c r="A98" s="191"/>
      <c r="B98" s="192"/>
      <c r="C98" s="234"/>
      <c r="D98" s="519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459"/>
    </row>
    <row r="99" spans="1:30" s="194" customFormat="1" x14ac:dyDescent="0.25">
      <c r="A99" s="191"/>
      <c r="B99" s="192"/>
      <c r="C99" s="234"/>
      <c r="D99" s="519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459"/>
    </row>
    <row r="100" spans="1:30" s="195" customFormat="1" ht="18" customHeight="1" x14ac:dyDescent="0.25">
      <c r="A100" s="196"/>
      <c r="B100" s="192"/>
      <c r="C100" s="234"/>
      <c r="D100" s="519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459"/>
    </row>
    <row r="101" spans="1:30" x14ac:dyDescent="0.25">
      <c r="B101" s="192"/>
      <c r="C101" s="234"/>
      <c r="D101" s="519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459"/>
    </row>
  </sheetData>
  <sheetProtection selectLockedCells="1"/>
  <phoneticPr fontId="40" type="noConversion"/>
  <hyperlinks>
    <hyperlink ref="I2" r:id="rId1" xr:uid="{A37E3AC4-0638-4851-BAC2-F91FCDAE7931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8472-3627-4515-815D-F7E8919D8C5C}">
  <dimension ref="B1:AO23"/>
  <sheetViews>
    <sheetView zoomScale="115" zoomScaleNormal="115" workbookViewId="0">
      <pane xSplit="5" ySplit="10" topLeftCell="F11" activePane="bottomRight" state="frozen"/>
      <selection pane="topRight" activeCell="F1" sqref="F1"/>
      <selection pane="bottomLeft" activeCell="A4" sqref="A4"/>
      <selection pane="bottomRight" activeCell="AA7" sqref="AA7"/>
    </sheetView>
  </sheetViews>
  <sheetFormatPr defaultRowHeight="15" x14ac:dyDescent="0.25"/>
  <cols>
    <col min="1" max="1" width="3.5703125" customWidth="1"/>
    <col min="2" max="2" width="8.85546875" style="171" customWidth="1"/>
    <col min="3" max="5" width="14.140625" style="171" customWidth="1"/>
    <col min="6" max="6" width="2.5703125" customWidth="1"/>
    <col min="7" max="7" width="7.5703125" customWidth="1"/>
    <col min="8" max="25" width="4" customWidth="1"/>
  </cols>
  <sheetData>
    <row r="1" spans="2:25" hidden="1" x14ac:dyDescent="0.25"/>
    <row r="2" spans="2:25" hidden="1" x14ac:dyDescent="0.25"/>
    <row r="3" spans="2:25" hidden="1" x14ac:dyDescent="0.25"/>
    <row r="4" spans="2:25" hidden="1" x14ac:dyDescent="0.25"/>
    <row r="5" spans="2:25" ht="15.75" hidden="1" thickBot="1" x14ac:dyDescent="0.3"/>
    <row r="6" spans="2:25" x14ac:dyDescent="0.25">
      <c r="C6" s="534"/>
      <c r="D6" s="533"/>
      <c r="G6" s="534" t="s">
        <v>225</v>
      </c>
      <c r="H6" s="533" t="s">
        <v>226</v>
      </c>
    </row>
    <row r="7" spans="2:25" ht="15.75" thickBot="1" x14ac:dyDescent="0.3"/>
    <row r="8" spans="2:25" s="5" customFormat="1" ht="18" customHeight="1" thickBot="1" x14ac:dyDescent="0.3">
      <c r="B8" s="3"/>
      <c r="C8" s="3"/>
      <c r="D8" s="3"/>
      <c r="E8" s="3"/>
      <c r="H8" s="373" t="s">
        <v>202</v>
      </c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5"/>
    </row>
    <row r="9" spans="2:25" s="5" customFormat="1" ht="23.25" customHeight="1" thickBot="1" x14ac:dyDescent="0.3">
      <c r="B9" s="529" t="s">
        <v>126</v>
      </c>
      <c r="C9" s="469" t="s">
        <v>201</v>
      </c>
      <c r="D9" s="469"/>
      <c r="E9" s="469"/>
      <c r="G9" s="529" t="s">
        <v>126</v>
      </c>
      <c r="H9" s="373" t="s">
        <v>192</v>
      </c>
      <c r="I9" s="374"/>
      <c r="J9" s="374"/>
      <c r="K9" s="374"/>
      <c r="L9" s="374"/>
      <c r="M9" s="375"/>
      <c r="N9" s="373" t="s">
        <v>189</v>
      </c>
      <c r="O9" s="374"/>
      <c r="P9" s="374"/>
      <c r="Q9" s="374"/>
      <c r="R9" s="374"/>
      <c r="S9" s="375"/>
      <c r="T9" s="373" t="s">
        <v>190</v>
      </c>
      <c r="U9" s="374"/>
      <c r="V9" s="374"/>
      <c r="W9" s="374"/>
      <c r="X9" s="374"/>
      <c r="Y9" s="375"/>
    </row>
    <row r="10" spans="2:25" s="5" customFormat="1" ht="33" customHeight="1" thickBot="1" x14ac:dyDescent="0.3">
      <c r="B10" s="530"/>
      <c r="C10" s="472" t="s">
        <v>192</v>
      </c>
      <c r="D10" s="472" t="s">
        <v>191</v>
      </c>
      <c r="E10" s="472" t="s">
        <v>190</v>
      </c>
      <c r="F10" s="3"/>
      <c r="G10" s="530"/>
      <c r="H10" s="371">
        <v>5</v>
      </c>
      <c r="I10" s="369">
        <v>10</v>
      </c>
      <c r="J10" s="369">
        <v>15</v>
      </c>
      <c r="K10" s="369">
        <v>20</v>
      </c>
      <c r="L10" s="369">
        <v>25</v>
      </c>
      <c r="M10" s="372">
        <v>30</v>
      </c>
      <c r="N10" s="371">
        <v>35</v>
      </c>
      <c r="O10" s="369">
        <v>40</v>
      </c>
      <c r="P10" s="369">
        <v>45</v>
      </c>
      <c r="Q10" s="369">
        <v>50</v>
      </c>
      <c r="R10" s="369">
        <v>55</v>
      </c>
      <c r="S10" s="372">
        <v>60</v>
      </c>
      <c r="T10" s="371">
        <v>65</v>
      </c>
      <c r="U10" s="369">
        <v>70</v>
      </c>
      <c r="V10" s="369">
        <v>75</v>
      </c>
      <c r="W10" s="369">
        <v>80</v>
      </c>
      <c r="X10" s="369">
        <v>85</v>
      </c>
      <c r="Y10" s="372">
        <v>90</v>
      </c>
    </row>
    <row r="11" spans="2:25" s="5" customFormat="1" ht="16.5" customHeight="1" x14ac:dyDescent="0.25">
      <c r="B11" s="464">
        <v>0</v>
      </c>
      <c r="C11" s="470">
        <f>6/6</f>
        <v>1</v>
      </c>
      <c r="D11" s="470">
        <v>0</v>
      </c>
      <c r="E11" s="471">
        <v>0</v>
      </c>
      <c r="G11" s="464">
        <v>0</v>
      </c>
      <c r="H11" s="339"/>
      <c r="I11" s="340"/>
      <c r="J11" s="340"/>
      <c r="K11" s="340"/>
      <c r="L11" s="340"/>
      <c r="M11" s="341"/>
      <c r="N11" s="338"/>
      <c r="O11" s="336"/>
      <c r="P11" s="336"/>
      <c r="Q11" s="336"/>
      <c r="R11" s="336"/>
      <c r="S11" s="337"/>
      <c r="T11" s="338"/>
      <c r="U11" s="336"/>
      <c r="V11" s="336"/>
      <c r="W11" s="336"/>
      <c r="X11" s="336"/>
      <c r="Y11" s="337"/>
    </row>
    <row r="12" spans="2:25" s="5" customFormat="1" ht="16.5" customHeight="1" x14ac:dyDescent="0.25">
      <c r="B12" s="464">
        <v>5</v>
      </c>
      <c r="C12" s="466">
        <f>5/6</f>
        <v>0.83333333333333337</v>
      </c>
      <c r="D12" s="466">
        <f>1/6</f>
        <v>0.16666666666666666</v>
      </c>
      <c r="E12" s="467">
        <v>0</v>
      </c>
      <c r="G12" s="464">
        <v>5</v>
      </c>
      <c r="H12" s="338"/>
      <c r="I12" s="340"/>
      <c r="J12" s="340"/>
      <c r="K12" s="340"/>
      <c r="L12" s="340"/>
      <c r="M12" s="341"/>
      <c r="N12" s="339"/>
      <c r="O12" s="336"/>
      <c r="P12" s="336"/>
      <c r="Q12" s="336"/>
      <c r="R12" s="336"/>
      <c r="S12" s="337"/>
      <c r="T12" s="338"/>
      <c r="U12" s="336"/>
      <c r="V12" s="336"/>
      <c r="W12" s="336"/>
      <c r="X12" s="336"/>
      <c r="Y12" s="337"/>
    </row>
    <row r="13" spans="2:25" s="5" customFormat="1" ht="16.5" customHeight="1" x14ac:dyDescent="0.25">
      <c r="B13" s="464">
        <v>10</v>
      </c>
      <c r="C13" s="466">
        <f>4/6</f>
        <v>0.66666666666666663</v>
      </c>
      <c r="D13" s="466">
        <f>2/6</f>
        <v>0.33333333333333331</v>
      </c>
      <c r="E13" s="467">
        <v>0</v>
      </c>
      <c r="G13" s="464">
        <v>10</v>
      </c>
      <c r="H13" s="338"/>
      <c r="I13" s="336"/>
      <c r="J13" s="340"/>
      <c r="K13" s="340"/>
      <c r="L13" s="340"/>
      <c r="M13" s="341"/>
      <c r="N13" s="339"/>
      <c r="O13" s="340"/>
      <c r="P13" s="336"/>
      <c r="Q13" s="336"/>
      <c r="R13" s="336"/>
      <c r="S13" s="337"/>
      <c r="T13" s="338"/>
      <c r="U13" s="336"/>
      <c r="V13" s="336"/>
      <c r="W13" s="336"/>
      <c r="X13" s="336"/>
      <c r="Y13" s="337"/>
    </row>
    <row r="14" spans="2:25" s="5" customFormat="1" ht="16.5" customHeight="1" x14ac:dyDescent="0.25">
      <c r="B14" s="464">
        <v>15</v>
      </c>
      <c r="C14" s="466">
        <f>3/6</f>
        <v>0.5</v>
      </c>
      <c r="D14" s="466">
        <f>3/6</f>
        <v>0.5</v>
      </c>
      <c r="E14" s="467">
        <v>0</v>
      </c>
      <c r="G14" s="464">
        <v>15</v>
      </c>
      <c r="H14" s="338"/>
      <c r="I14" s="336"/>
      <c r="J14" s="336"/>
      <c r="K14" s="340"/>
      <c r="L14" s="340"/>
      <c r="M14" s="341"/>
      <c r="N14" s="339"/>
      <c r="O14" s="340"/>
      <c r="P14" s="340"/>
      <c r="Q14" s="336"/>
      <c r="R14" s="336"/>
      <c r="S14" s="337"/>
      <c r="T14" s="338"/>
      <c r="U14" s="336"/>
      <c r="V14" s="336"/>
      <c r="W14" s="336"/>
      <c r="X14" s="336"/>
      <c r="Y14" s="337"/>
    </row>
    <row r="15" spans="2:25" s="5" customFormat="1" ht="16.5" customHeight="1" x14ac:dyDescent="0.25">
      <c r="B15" s="464">
        <v>20</v>
      </c>
      <c r="C15" s="466">
        <f>2/6</f>
        <v>0.33333333333333331</v>
      </c>
      <c r="D15" s="466">
        <f>4/6</f>
        <v>0.66666666666666663</v>
      </c>
      <c r="E15" s="467">
        <v>0</v>
      </c>
      <c r="G15" s="464">
        <v>20</v>
      </c>
      <c r="H15" s="338"/>
      <c r="I15" s="336"/>
      <c r="J15" s="336"/>
      <c r="K15" s="336"/>
      <c r="L15" s="340"/>
      <c r="M15" s="341"/>
      <c r="N15" s="339"/>
      <c r="O15" s="340"/>
      <c r="P15" s="340"/>
      <c r="Q15" s="340"/>
      <c r="R15" s="336"/>
      <c r="S15" s="337"/>
      <c r="T15" s="338"/>
      <c r="U15" s="336"/>
      <c r="V15" s="336"/>
      <c r="W15" s="336"/>
      <c r="X15" s="336"/>
      <c r="Y15" s="337"/>
    </row>
    <row r="16" spans="2:25" s="5" customFormat="1" ht="16.5" customHeight="1" x14ac:dyDescent="0.25">
      <c r="B16" s="464">
        <v>25</v>
      </c>
      <c r="C16" s="466">
        <f>1/6</f>
        <v>0.16666666666666666</v>
      </c>
      <c r="D16" s="466">
        <f>5/6</f>
        <v>0.83333333333333337</v>
      </c>
      <c r="E16" s="467">
        <v>0</v>
      </c>
      <c r="G16" s="464">
        <v>25</v>
      </c>
      <c r="H16" s="338"/>
      <c r="I16" s="336"/>
      <c r="J16" s="336"/>
      <c r="K16" s="336"/>
      <c r="L16" s="336"/>
      <c r="M16" s="341"/>
      <c r="N16" s="339"/>
      <c r="O16" s="340"/>
      <c r="P16" s="340"/>
      <c r="Q16" s="340"/>
      <c r="R16" s="340"/>
      <c r="S16" s="337"/>
      <c r="T16" s="338"/>
      <c r="U16" s="336"/>
      <c r="V16" s="336"/>
      <c r="W16" s="336"/>
      <c r="X16" s="336"/>
      <c r="Y16" s="337"/>
    </row>
    <row r="17" spans="2:41" s="5" customFormat="1" ht="16.5" customHeight="1" x14ac:dyDescent="0.25">
      <c r="B17" s="464">
        <v>30</v>
      </c>
      <c r="C17" s="467">
        <v>0</v>
      </c>
      <c r="D17" s="467">
        <f>6/6</f>
        <v>1</v>
      </c>
      <c r="E17" s="467">
        <v>0</v>
      </c>
      <c r="G17" s="464">
        <v>30</v>
      </c>
      <c r="H17" s="338"/>
      <c r="I17" s="336"/>
      <c r="J17" s="336"/>
      <c r="K17" s="336"/>
      <c r="L17" s="336"/>
      <c r="M17" s="337"/>
      <c r="N17" s="339"/>
      <c r="O17" s="340"/>
      <c r="P17" s="340"/>
      <c r="Q17" s="340"/>
      <c r="R17" s="340"/>
      <c r="S17" s="341"/>
      <c r="T17" s="338"/>
      <c r="U17" s="336"/>
      <c r="V17" s="336"/>
      <c r="W17" s="336"/>
      <c r="X17" s="336"/>
      <c r="Y17" s="337"/>
    </row>
    <row r="18" spans="2:41" s="5" customFormat="1" ht="16.5" customHeight="1" x14ac:dyDescent="0.25">
      <c r="B18" s="464">
        <v>35</v>
      </c>
      <c r="C18" s="467">
        <v>0</v>
      </c>
      <c r="D18" s="467">
        <f>5/6</f>
        <v>0.83333333333333337</v>
      </c>
      <c r="E18" s="467">
        <f>1/6</f>
        <v>0.16666666666666666</v>
      </c>
      <c r="G18" s="464">
        <v>35</v>
      </c>
      <c r="H18" s="338"/>
      <c r="I18" s="336"/>
      <c r="J18" s="336"/>
      <c r="K18" s="336"/>
      <c r="L18" s="336"/>
      <c r="M18" s="337"/>
      <c r="N18" s="338"/>
      <c r="O18" s="340"/>
      <c r="P18" s="340"/>
      <c r="Q18" s="340"/>
      <c r="R18" s="340"/>
      <c r="S18" s="341"/>
      <c r="T18" s="339"/>
      <c r="U18" s="336"/>
      <c r="V18" s="336"/>
      <c r="W18" s="336"/>
      <c r="X18" s="336"/>
      <c r="Y18" s="337"/>
    </row>
    <row r="19" spans="2:41" s="5" customFormat="1" ht="16.5" customHeight="1" x14ac:dyDescent="0.25">
      <c r="B19" s="464">
        <v>40</v>
      </c>
      <c r="C19" s="467">
        <v>0</v>
      </c>
      <c r="D19" s="467">
        <f>4/6</f>
        <v>0.66666666666666663</v>
      </c>
      <c r="E19" s="467">
        <f>2/6</f>
        <v>0.33333333333333331</v>
      </c>
      <c r="G19" s="464">
        <v>40</v>
      </c>
      <c r="H19" s="338"/>
      <c r="I19" s="336"/>
      <c r="J19" s="336"/>
      <c r="K19" s="336"/>
      <c r="L19" s="336"/>
      <c r="M19" s="337"/>
      <c r="N19" s="338"/>
      <c r="O19" s="336"/>
      <c r="P19" s="340"/>
      <c r="Q19" s="340"/>
      <c r="R19" s="340"/>
      <c r="S19" s="341"/>
      <c r="T19" s="339"/>
      <c r="U19" s="340"/>
      <c r="V19" s="336"/>
      <c r="W19" s="336"/>
      <c r="X19" s="336"/>
      <c r="Y19" s="337"/>
    </row>
    <row r="20" spans="2:41" s="5" customFormat="1" ht="16.5" customHeight="1" x14ac:dyDescent="0.25">
      <c r="B20" s="464">
        <v>45</v>
      </c>
      <c r="C20" s="467">
        <v>0</v>
      </c>
      <c r="D20" s="467">
        <f>3/6</f>
        <v>0.5</v>
      </c>
      <c r="E20" s="467">
        <f>3/6</f>
        <v>0.5</v>
      </c>
      <c r="G20" s="464">
        <v>45</v>
      </c>
      <c r="H20" s="338"/>
      <c r="I20" s="336"/>
      <c r="J20" s="336"/>
      <c r="K20" s="336"/>
      <c r="L20" s="336"/>
      <c r="M20" s="337"/>
      <c r="N20" s="338"/>
      <c r="O20" s="336"/>
      <c r="P20" s="336"/>
      <c r="Q20" s="340"/>
      <c r="R20" s="340"/>
      <c r="S20" s="341"/>
      <c r="T20" s="339"/>
      <c r="U20" s="340"/>
      <c r="V20" s="340"/>
      <c r="W20" s="336"/>
      <c r="X20" s="336"/>
      <c r="Y20" s="337"/>
    </row>
    <row r="21" spans="2:41" s="5" customFormat="1" ht="16.5" customHeight="1" x14ac:dyDescent="0.25">
      <c r="B21" s="464">
        <v>50</v>
      </c>
      <c r="C21" s="467">
        <v>0</v>
      </c>
      <c r="D21" s="467">
        <f>2/6</f>
        <v>0.33333333333333331</v>
      </c>
      <c r="E21" s="467">
        <f>4/6</f>
        <v>0.66666666666666663</v>
      </c>
      <c r="G21" s="464">
        <v>50</v>
      </c>
      <c r="H21" s="338"/>
      <c r="I21" s="336"/>
      <c r="J21" s="336"/>
      <c r="K21" s="336"/>
      <c r="L21" s="336"/>
      <c r="M21" s="337"/>
      <c r="N21" s="338"/>
      <c r="O21" s="336"/>
      <c r="P21" s="336"/>
      <c r="Q21" s="336"/>
      <c r="R21" s="340"/>
      <c r="S21" s="341"/>
      <c r="T21" s="339"/>
      <c r="U21" s="340"/>
      <c r="V21" s="340"/>
      <c r="W21" s="340"/>
      <c r="X21" s="336"/>
      <c r="Y21" s="337"/>
      <c r="AN21" s="5">
        <v>2</v>
      </c>
      <c r="AO21" s="5" t="e">
        <f>SUM(#REF!)</f>
        <v>#REF!</v>
      </c>
    </row>
    <row r="22" spans="2:41" s="5" customFormat="1" ht="16.5" customHeight="1" x14ac:dyDescent="0.25">
      <c r="B22" s="464">
        <v>55</v>
      </c>
      <c r="C22" s="467">
        <v>0</v>
      </c>
      <c r="D22" s="467">
        <f>1/6</f>
        <v>0.16666666666666666</v>
      </c>
      <c r="E22" s="467">
        <f>5/6</f>
        <v>0.83333333333333337</v>
      </c>
      <c r="G22" s="464">
        <v>55</v>
      </c>
      <c r="H22" s="338"/>
      <c r="I22" s="336"/>
      <c r="J22" s="336"/>
      <c r="K22" s="336"/>
      <c r="L22" s="336"/>
      <c r="M22" s="337"/>
      <c r="N22" s="338"/>
      <c r="O22" s="336"/>
      <c r="P22" s="336"/>
      <c r="Q22" s="336"/>
      <c r="R22" s="336"/>
      <c r="S22" s="341"/>
      <c r="T22" s="339"/>
      <c r="U22" s="340"/>
      <c r="V22" s="340"/>
      <c r="W22" s="340"/>
      <c r="X22" s="340"/>
      <c r="Y22" s="337"/>
    </row>
    <row r="23" spans="2:41" s="5" customFormat="1" ht="16.5" customHeight="1" thickBot="1" x14ac:dyDescent="0.3">
      <c r="B23" s="465">
        <v>60</v>
      </c>
      <c r="C23" s="468">
        <v>0</v>
      </c>
      <c r="D23" s="468">
        <v>0</v>
      </c>
      <c r="E23" s="468">
        <f>6/6</f>
        <v>1</v>
      </c>
      <c r="G23" s="465">
        <v>60</v>
      </c>
      <c r="H23" s="377"/>
      <c r="I23" s="376"/>
      <c r="J23" s="376"/>
      <c r="K23" s="376"/>
      <c r="L23" s="376"/>
      <c r="M23" s="378"/>
      <c r="N23" s="377"/>
      <c r="O23" s="376"/>
      <c r="P23" s="376"/>
      <c r="Q23" s="376"/>
      <c r="R23" s="376"/>
      <c r="S23" s="378"/>
      <c r="T23" s="379"/>
      <c r="U23" s="380"/>
      <c r="V23" s="380"/>
      <c r="W23" s="380"/>
      <c r="X23" s="380"/>
      <c r="Y23" s="381"/>
      <c r="AN23" s="5">
        <v>3</v>
      </c>
      <c r="AO23" s="5" t="e">
        <f>SUM(#REF!)</f>
        <v>#REF!</v>
      </c>
    </row>
  </sheetData>
  <mergeCells count="2">
    <mergeCell ref="B9:B10"/>
    <mergeCell ref="G9:G10"/>
  </mergeCells>
  <hyperlinks>
    <hyperlink ref="H6" r:id="rId1" xr:uid="{18F70391-2CF0-4792-9B2E-6F2E3FF7BFD4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C.Fluxo (Resumo)</vt:lpstr>
      <vt:lpstr>DRE</vt:lpstr>
      <vt:lpstr>DFC</vt:lpstr>
      <vt:lpstr>prazos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Prof. Massa</cp:lastModifiedBy>
  <cp:revision/>
  <dcterms:created xsi:type="dcterms:W3CDTF">2019-07-16T23:17:52Z</dcterms:created>
  <dcterms:modified xsi:type="dcterms:W3CDTF">2023-07-27T15:06:08Z</dcterms:modified>
</cp:coreProperties>
</file>